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Depto III\24. PEX Hidalgo y Tlaxcala\02. PEX HIDALGO\3_Premisas_PP_actualizado\"/>
    </mc:Choice>
  </mc:AlternateContent>
  <xr:revisionPtr revIDLastSave="0" documentId="13_ncr:1_{D20284C3-DA2C-4AA2-A6B7-98EE12E63B4D}" xr6:coauthVersionLast="47" xr6:coauthVersionMax="47" xr10:uidLastSave="{00000000-0000-0000-0000-000000000000}"/>
  <bookViews>
    <workbookView xWindow="-108" yWindow="-108" windowWidth="23256" windowHeight="12576" tabRatio="668" firstSheet="1" activeTab="1" xr2:uid="{00000000-000D-0000-FFFF-FFFF00000000}"/>
  </bookViews>
  <sheets>
    <sheet name="Premisas PEX (30 min)" sheetId="1" state="hidden" r:id="rId1"/>
    <sheet name="Cálculo PEX 70-30 (30 min)" sheetId="2" r:id="rId2"/>
    <sheet name="Modelo PEX Precampaña 7 días" sheetId="3" r:id="rId3"/>
  </sheets>
  <definedNames>
    <definedName name="_xlnm._FilterDatabase" localSheetId="2" hidden="1">'Modelo PEX Precampaña 7 días'!$A$6:$I$67</definedName>
    <definedName name="_xlnm.Print_Area" localSheetId="1">'Cálculo PEX 70-30 (30 min)'!$A$1:$H$15</definedName>
    <definedName name="_xlnm.Print_Area" localSheetId="2">'Modelo PEX Precampaña 7 días'!$A$4:$A$28</definedName>
    <definedName name="_xlnm.Print_Area" localSheetId="0">'Premisas PEX (30 min)'!$A$1:$G$23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4" i="2"/>
  <c r="K37" i="1"/>
  <c r="K38" i="1"/>
  <c r="K39" i="1"/>
  <c r="K40" i="1"/>
  <c r="K41" i="1"/>
  <c r="K42" i="1"/>
  <c r="K43" i="1"/>
  <c r="K36" i="1"/>
  <c r="K44" i="1" s="1"/>
  <c r="J44" i="1"/>
  <c r="C18" i="1"/>
  <c r="K31" i="1"/>
  <c r="K24" i="1"/>
  <c r="J32" i="1"/>
  <c r="K25" i="1" s="1"/>
  <c r="C71" i="3"/>
  <c r="C72" i="3"/>
  <c r="C73" i="3"/>
  <c r="C74" i="3"/>
  <c r="C75" i="3"/>
  <c r="C76" i="3"/>
  <c r="C77" i="3"/>
  <c r="C78" i="3"/>
  <c r="C70" i="3"/>
  <c r="A1" i="2"/>
  <c r="K30" i="1" l="1"/>
  <c r="K29" i="1"/>
  <c r="K28" i="1"/>
  <c r="K27" i="1"/>
  <c r="K32" i="1" s="1"/>
  <c r="K26" i="1"/>
  <c r="J20" i="1"/>
  <c r="K19" i="1" s="1"/>
  <c r="C79" i="3" l="1"/>
  <c r="F6" i="1"/>
  <c r="G6" i="1" s="1"/>
  <c r="E3" i="2" l="1"/>
  <c r="B3" i="2"/>
  <c r="C9" i="2"/>
  <c r="J5" i="1"/>
  <c r="C10" i="2"/>
  <c r="B9" i="2"/>
  <c r="B10" i="2"/>
  <c r="J6" i="1"/>
  <c r="C7" i="2"/>
  <c r="C4" i="2"/>
  <c r="C5" i="2"/>
  <c r="C8" i="2"/>
  <c r="C6" i="2"/>
  <c r="B6" i="2"/>
  <c r="B4" i="2"/>
  <c r="B7" i="2"/>
  <c r="B5" i="2"/>
  <c r="B8" i="2"/>
  <c r="B2" i="2"/>
  <c r="K5" i="1" l="1"/>
  <c r="K6" i="1" s="1"/>
  <c r="K7" i="1" s="1"/>
  <c r="K9" i="1" s="1"/>
  <c r="J7" i="1"/>
  <c r="J8" i="1" s="1"/>
  <c r="C11" i="2"/>
  <c r="B11" i="2"/>
  <c r="J9" i="1" l="1"/>
  <c r="K13" i="1"/>
  <c r="K12" i="1" l="1"/>
  <c r="K18" i="1"/>
  <c r="K17" i="1"/>
  <c r="K14" i="1"/>
  <c r="K16" i="1"/>
  <c r="K15" i="1"/>
  <c r="D16" i="1" l="1"/>
  <c r="D9" i="2" s="1"/>
  <c r="D13" i="1"/>
  <c r="D6" i="2" s="1"/>
  <c r="D14" i="1"/>
  <c r="D7" i="2" s="1"/>
  <c r="K20" i="1"/>
  <c r="D17" i="1"/>
  <c r="F9" i="2" l="1"/>
  <c r="E9" i="2"/>
  <c r="G9" i="2" s="1"/>
  <c r="E7" i="2"/>
  <c r="G7" i="2" s="1"/>
  <c r="F7" i="2"/>
  <c r="E6" i="2"/>
  <c r="G6" i="2" s="1"/>
  <c r="F6" i="2"/>
  <c r="D11" i="1"/>
  <c r="D12" i="1"/>
  <c r="D5" i="2" s="1"/>
  <c r="D15" i="1"/>
  <c r="D8" i="2" s="1"/>
  <c r="D18" i="1" l="1"/>
  <c r="E8" i="2"/>
  <c r="G8" i="2" s="1"/>
  <c r="F8" i="2"/>
  <c r="F5" i="2"/>
  <c r="E5" i="2"/>
  <c r="G5" i="2" s="1"/>
  <c r="D10" i="2"/>
  <c r="D4" i="2"/>
  <c r="F10" i="2" l="1"/>
  <c r="E10" i="2"/>
  <c r="G10" i="2" s="1"/>
  <c r="D11" i="2"/>
  <c r="E4" i="2"/>
  <c r="F4" i="2"/>
  <c r="F11" i="2" l="1"/>
  <c r="E11" i="2"/>
  <c r="G4" i="2"/>
  <c r="G11" i="2" l="1"/>
  <c r="E17" i="1"/>
  <c r="B76" i="3"/>
  <c r="D76" i="3" s="1"/>
  <c r="E14" i="1"/>
  <c r="B74" i="3"/>
  <c r="D74" i="3" s="1"/>
  <c r="E13" i="1"/>
  <c r="B71" i="3"/>
  <c r="D71" i="3" s="1"/>
  <c r="E16" i="1" l="1"/>
  <c r="B75" i="3"/>
  <c r="D75" i="3" s="1"/>
  <c r="B73" i="3"/>
  <c r="D73" i="3" s="1"/>
  <c r="E15" i="1"/>
  <c r="E12" i="1"/>
  <c r="B72" i="3"/>
  <c r="D72" i="3" s="1"/>
  <c r="B70" i="3"/>
  <c r="H11" i="2"/>
  <c r="E11" i="1"/>
  <c r="E18" i="1" l="1"/>
  <c r="E20" i="1" s="1"/>
  <c r="C14" i="2" s="1"/>
  <c r="B78" i="3" s="1"/>
  <c r="D78" i="3" s="1"/>
  <c r="D77" i="3"/>
  <c r="D70" i="3"/>
  <c r="B79" i="3" l="1"/>
  <c r="D79" i="3" s="1"/>
</calcChain>
</file>

<file path=xl/sharedStrings.xml><?xml version="1.0" encoding="utf-8"?>
<sst xmlns="http://schemas.openxmlformats.org/spreadsheetml/2006/main" count="524" uniqueCount="61">
  <si>
    <t>ENTIDAD</t>
  </si>
  <si>
    <t>FASE O ESCENARIO</t>
  </si>
  <si>
    <t>Validaciones</t>
  </si>
  <si>
    <t>DIAS</t>
  </si>
  <si>
    <t>MINUTOS</t>
  </si>
  <si>
    <t>PROMOCIONALES DIARIOS</t>
  </si>
  <si>
    <t>PROMOCIONALES PERIODO</t>
  </si>
  <si>
    <t>PORCENTAJE MÍNIMO</t>
  </si>
  <si>
    <t>Núm. de PP:</t>
  </si>
  <si>
    <t>Sobrantes del 30%</t>
  </si>
  <si>
    <t>PARTIDOS</t>
  </si>
  <si>
    <t>PORCENTAJE DE VOTACIÓN</t>
  </si>
  <si>
    <t>PORCENTAJE CORRESPONDIENTE AL 70%</t>
  </si>
  <si>
    <t>PROMOCIONALES PRECAMPAÑA</t>
  </si>
  <si>
    <t>TABLA DE RESULTADOS DE LA VOTACIÓN NACIONAL EMITIDA DIPUTACIONES DE MAYORÍA RELATIVA (LOCAL 23-24)</t>
  </si>
  <si>
    <t xml:space="preserve">PAN </t>
  </si>
  <si>
    <t>PARTICIPANTES</t>
  </si>
  <si>
    <t>VOTACION</t>
  </si>
  <si>
    <t>PORCENTAJE</t>
  </si>
  <si>
    <t>PRI</t>
  </si>
  <si>
    <t>PAN</t>
  </si>
  <si>
    <t>PRD</t>
  </si>
  <si>
    <t>PT</t>
  </si>
  <si>
    <t>PVEM</t>
  </si>
  <si>
    <t>MC</t>
  </si>
  <si>
    <t>MORENA</t>
  </si>
  <si>
    <t>TOTAL</t>
  </si>
  <si>
    <t>VOTACIÓN NACIONAL EMITIDA DIPUTACIONES MAYORÍA RELATIVA</t>
  </si>
  <si>
    <t>Promocionales sobrantes para el INE:</t>
  </si>
  <si>
    <t>Promocionales que le corresponde a cada partido político
(A + C)</t>
  </si>
  <si>
    <t>Fracciones de promocionales sobrantes del 30% igualitario</t>
  </si>
  <si>
    <t>Fracciones de promocionales sobrantes del 70% proporcional</t>
  </si>
  <si>
    <t>Partido Acción Nacional</t>
  </si>
  <si>
    <t>Partido Revolucionario Institucional</t>
  </si>
  <si>
    <t>Partido del Trabajo</t>
  </si>
  <si>
    <t>Partido Verde Ecologista de México</t>
  </si>
  <si>
    <t>Movimiento Ciudadano</t>
  </si>
  <si>
    <t>PRECAMPAÑA</t>
  </si>
  <si>
    <t>N° Promocional</t>
  </si>
  <si>
    <t>INE</t>
  </si>
  <si>
    <t>Partido</t>
  </si>
  <si>
    <t>Promocionales</t>
  </si>
  <si>
    <t>Conteo</t>
  </si>
  <si>
    <t>Diferencia</t>
  </si>
  <si>
    <t>SORTEO</t>
  </si>
  <si>
    <t>morena</t>
  </si>
  <si>
    <t>Partido político</t>
  </si>
  <si>
    <t>HIDALGO</t>
  </si>
  <si>
    <t>Nueva Alianza Hidalgo</t>
  </si>
  <si>
    <t>NA</t>
  </si>
  <si>
    <t>PAN-L</t>
  </si>
  <si>
    <t>MORENA-L</t>
  </si>
  <si>
    <t>NA-L</t>
  </si>
  <si>
    <t>PRI-L</t>
  </si>
  <si>
    <t>PT-L</t>
  </si>
  <si>
    <t>PVEM-L</t>
  </si>
  <si>
    <t>MC-L</t>
  </si>
  <si>
    <t>C.I.-L</t>
  </si>
  <si>
    <t>Porcentaje correspondiente al 70%
(resultados de la última elección de Diputaciones Locales)</t>
  </si>
  <si>
    <t>Promocionales aplicando la cláusula de maximización
(Art. 15, numeral 12 del RRTME)</t>
  </si>
  <si>
    <t>PROCESO ELECTORAL LOCAL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</si>
</sst>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0"/>
    <numFmt numFmtId="165" formatCode="dd"/>
    <numFmt numFmtId="166" formatCode="mmm"/>
    <numFmt numFmtId="167" formatCode="ddd"/>
    <numFmt numFmtId="168" formatCode="0.0000000000"/>
    <numFmt numFmtId="169" formatCode="#,##0.000"/>
    <numFmt numFmtId="170" formatCode="#,##0.0000000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b/>
      <sz val="11"/>
      <color rgb="FFFFFF66"/>
      <name val="Arial"/>
      <family val="2"/>
    </font>
    <font>
      <b/>
      <sz val="11"/>
      <color rgb="FFD22881"/>
      <name val="Arial"/>
      <family val="2"/>
    </font>
    <font>
      <sz val="11"/>
      <color indexed="8"/>
      <name val="Calibri"/>
      <family val="2"/>
      <scheme val="minor"/>
    </font>
    <font>
      <b/>
      <sz val="15"/>
      <color theme="1"/>
      <name val="Arial"/>
      <family val="2"/>
    </font>
    <font>
      <b/>
      <sz val="11"/>
      <color rgb="FFFAF5FA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78E1E"/>
        <bgColor indexed="64"/>
      </patternFill>
    </fill>
    <fill>
      <patternFill patternType="solid">
        <fgColor rgb="FFAF272F"/>
        <bgColor indexed="64"/>
      </patternFill>
    </fill>
    <fill>
      <patternFill patternType="solid">
        <fgColor rgb="FF00B140"/>
        <bgColor indexed="64"/>
      </patternFill>
    </fill>
    <fill>
      <patternFill patternType="solid">
        <fgColor rgb="FF00478E"/>
        <bgColor indexed="64"/>
      </patternFill>
    </fill>
    <fill>
      <patternFill patternType="solid">
        <fgColor rgb="FFFF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130A0"/>
      </patternFill>
    </fill>
    <fill>
      <patternFill patternType="solid">
        <fgColor rgb="FF00889C"/>
      </patternFill>
    </fill>
    <fill>
      <patternFill patternType="solid">
        <fgColor rgb="FF00478E"/>
      </patternFill>
    </fill>
    <fill>
      <patternFill patternType="solid">
        <fgColor rgb="FFAF2730"/>
      </patternFill>
    </fill>
    <fill>
      <patternFill patternType="solid">
        <fgColor rgb="FF00B141"/>
      </patternFill>
    </fill>
    <fill>
      <patternFill patternType="solid">
        <fgColor rgb="FFF78E1E"/>
      </patternFill>
    </fill>
    <fill>
      <patternFill patternType="solid">
        <fgColor rgb="FF009AA8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6" fillId="0" borderId="0"/>
    <xf numFmtId="0" fontId="17" fillId="0" borderId="0"/>
  </cellStyleXfs>
  <cellXfs count="87">
    <xf numFmtId="0" fontId="0" fillId="0" borderId="0" xfId="0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" fillId="0" borderId="0" xfId="0" applyFont="1"/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7" fillId="5" borderId="2" xfId="5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8" fillId="0" borderId="0" xfId="0" applyNumberFormat="1" applyFont="1"/>
    <xf numFmtId="165" fontId="8" fillId="6" borderId="1" xfId="0" applyNumberFormat="1" applyFont="1" applyFill="1" applyBorder="1" applyAlignment="1">
      <alignment horizontal="center" vertical="center"/>
    </xf>
    <xf numFmtId="166" fontId="8" fillId="6" borderId="1" xfId="0" applyNumberFormat="1" applyFont="1" applyFill="1" applyBorder="1" applyAlignment="1">
      <alignment horizontal="center" vertical="center"/>
    </xf>
    <xf numFmtId="167" fontId="8" fillId="6" borderId="1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13" borderId="1" xfId="0" applyFont="1" applyFill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9" fontId="8" fillId="0" borderId="1" xfId="0" applyNumberFormat="1" applyFont="1" applyBorder="1" applyAlignment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169" fontId="8" fillId="14" borderId="6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vertical="center"/>
    </xf>
    <xf numFmtId="0" fontId="8" fillId="15" borderId="1" xfId="0" applyFont="1" applyFill="1" applyBorder="1" applyAlignment="1">
      <alignment vertical="center" wrapText="1"/>
    </xf>
    <xf numFmtId="3" fontId="8" fillId="15" borderId="1" xfId="0" applyNumberFormat="1" applyFont="1" applyFill="1" applyBorder="1" applyAlignment="1">
      <alignment vertical="center"/>
    </xf>
    <xf numFmtId="168" fontId="8" fillId="15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1" xfId="0" applyFont="1" applyBorder="1" applyAlignment="1">
      <alignment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8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0" xfId="0" applyNumberFormat="1" applyFont="1"/>
    <xf numFmtId="0" fontId="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8" fontId="1" fillId="0" borderId="1" xfId="0" applyNumberFormat="1" applyFont="1" applyBorder="1" applyAlignment="1">
      <alignment vertical="center"/>
    </xf>
    <xf numFmtId="3" fontId="1" fillId="0" borderId="0" xfId="0" applyNumberFormat="1" applyFont="1"/>
    <xf numFmtId="0" fontId="14" fillId="16" borderId="1" xfId="0" applyFont="1" applyFill="1" applyBorder="1" applyAlignment="1">
      <alignment horizontal="center" vertical="center"/>
    </xf>
    <xf numFmtId="0" fontId="14" fillId="18" borderId="1" xfId="0" applyFont="1" applyFill="1" applyBorder="1" applyAlignment="1">
      <alignment horizontal="center" vertical="center"/>
    </xf>
    <xf numFmtId="0" fontId="14" fillId="19" borderId="1" xfId="0" applyFont="1" applyFill="1" applyBorder="1" applyAlignment="1">
      <alignment horizontal="center" vertical="center"/>
    </xf>
    <xf numFmtId="0" fontId="19" fillId="17" borderId="1" xfId="0" applyFont="1" applyFill="1" applyBorder="1" applyAlignment="1">
      <alignment horizontal="center" vertical="center"/>
    </xf>
    <xf numFmtId="0" fontId="14" fillId="12" borderId="1" xfId="0" applyFont="1" applyFill="1" applyBorder="1" applyAlignment="1">
      <alignment horizontal="center" vertical="center"/>
    </xf>
    <xf numFmtId="0" fontId="15" fillId="12" borderId="1" xfId="0" applyFont="1" applyFill="1" applyBorder="1" applyAlignment="1">
      <alignment horizontal="center" vertical="center"/>
    </xf>
    <xf numFmtId="0" fontId="14" fillId="20" borderId="1" xfId="0" applyFont="1" applyFill="1" applyBorder="1" applyAlignment="1">
      <alignment horizontal="center" vertical="center"/>
    </xf>
    <xf numFmtId="0" fontId="14" fillId="21" borderId="1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4" fontId="1" fillId="0" borderId="0" xfId="0" applyNumberFormat="1" applyFont="1"/>
    <xf numFmtId="0" fontId="14" fillId="11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1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4" fontId="10" fillId="0" borderId="0" xfId="0" applyNumberFormat="1" applyFont="1" applyAlignment="1">
      <alignment vertical="center"/>
    </xf>
    <xf numFmtId="0" fontId="14" fillId="22" borderId="1" xfId="0" applyFont="1" applyFill="1" applyBorder="1" applyAlignment="1">
      <alignment horizontal="center" vertical="center"/>
    </xf>
    <xf numFmtId="170" fontId="1" fillId="0" borderId="1" xfId="0" applyNumberFormat="1" applyFont="1" applyBorder="1" applyAlignment="1">
      <alignment horizontal="center" vertical="center"/>
    </xf>
    <xf numFmtId="0" fontId="8" fillId="15" borderId="1" xfId="0" applyFont="1" applyFill="1" applyBorder="1" applyAlignment="1">
      <alignment horizontal="center" vertical="center" wrapText="1"/>
    </xf>
    <xf numFmtId="0" fontId="7" fillId="5" borderId="2" xfId="5" applyFont="1" applyFill="1" applyBorder="1" applyAlignment="1">
      <alignment horizontal="center" vertical="center" wrapText="1"/>
    </xf>
    <xf numFmtId="0" fontId="7" fillId="5" borderId="5" xfId="5" applyFont="1" applyFill="1" applyBorder="1" applyAlignment="1">
      <alignment horizontal="center" vertical="center" wrapText="1"/>
    </xf>
    <xf numFmtId="0" fontId="7" fillId="5" borderId="3" xfId="5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9" fontId="9" fillId="2" borderId="4" xfId="0" applyNumberFormat="1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</cellXfs>
  <cellStyles count="9">
    <cellStyle name="Normal" xfId="0" builtinId="0"/>
    <cellStyle name="Normal 10 3 2" xfId="6" xr:uid="{00000000-0005-0000-0000-000001000000}"/>
    <cellStyle name="Normal 2" xfId="1" xr:uid="{00000000-0005-0000-0000-000002000000}"/>
    <cellStyle name="Normal 2 2" xfId="8" xr:uid="{5AA24F97-68CF-44E2-8B3E-39A022945CD1}"/>
    <cellStyle name="Normal 2 2 2 2" xfId="5" xr:uid="{00000000-0005-0000-0000-000003000000}"/>
    <cellStyle name="Normal 2 3" xfId="4" xr:uid="{00000000-0005-0000-0000-000004000000}"/>
    <cellStyle name="Normal 3" xfId="2" xr:uid="{00000000-0005-0000-0000-000005000000}"/>
    <cellStyle name="Normal 4 3 3 2" xfId="7" xr:uid="{00000000-0005-0000-0000-000006000000}"/>
    <cellStyle name="Porcentual 2" xfId="3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00FF00"/>
      <color rgb="FFD5007F"/>
      <color rgb="FFE4DFEC"/>
      <color rgb="FFBFC2C1"/>
      <color rgb="FFDE417C"/>
      <color rgb="FFD3322C"/>
      <color rgb="FF295684"/>
      <color rgb="FF4D2654"/>
      <color rgb="FFA64686"/>
      <color rgb="FFA332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zoomScale="80" zoomScaleNormal="80" zoomScaleSheetLayoutView="110" workbookViewId="0">
      <selection activeCell="D12" sqref="D12"/>
    </sheetView>
  </sheetViews>
  <sheetFormatPr baseColWidth="10" defaultColWidth="11.5546875" defaultRowHeight="13.8" x14ac:dyDescent="0.25"/>
  <cols>
    <col min="1" max="1" width="3.109375" style="10" customWidth="1"/>
    <col min="2" max="2" width="13" style="4" customWidth="1"/>
    <col min="3" max="3" width="26.5546875" style="4" customWidth="1"/>
    <col min="4" max="6" width="23.6640625" style="4" customWidth="1"/>
    <col min="7" max="7" width="19.6640625" style="4" customWidth="1"/>
    <col min="8" max="8" width="13.6640625" style="4" customWidth="1"/>
    <col min="9" max="9" width="45.109375" style="4" bestFit="1" customWidth="1"/>
    <col min="10" max="10" width="14.5546875" style="4" customWidth="1"/>
    <col min="11" max="11" width="20" style="4" customWidth="1"/>
    <col min="12" max="12" width="19.109375" style="4" customWidth="1"/>
    <col min="13" max="16384" width="11.5546875" style="4"/>
  </cols>
  <sheetData>
    <row r="1" spans="2:12" ht="19.95" customHeight="1" x14ac:dyDescent="0.25"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2:12" ht="19.95" customHeight="1" x14ac:dyDescent="0.25">
      <c r="B2" s="7" t="s">
        <v>0</v>
      </c>
      <c r="C2" s="37" t="s">
        <v>47</v>
      </c>
      <c r="D2" s="34"/>
      <c r="E2" s="72"/>
      <c r="F2" s="72"/>
      <c r="G2" s="72"/>
      <c r="H2" s="34"/>
      <c r="I2" s="34"/>
      <c r="J2" s="34"/>
      <c r="K2" s="34"/>
      <c r="L2" s="34"/>
    </row>
    <row r="3" spans="2:12" ht="19.95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2:12" ht="25.2" customHeight="1" x14ac:dyDescent="0.25">
      <c r="B4" s="73" t="s">
        <v>1</v>
      </c>
      <c r="C4" s="74"/>
      <c r="D4" s="73" t="s">
        <v>60</v>
      </c>
      <c r="E4" s="73"/>
      <c r="F4" s="73"/>
      <c r="G4" s="73"/>
      <c r="H4" s="34"/>
      <c r="I4" s="77" t="s">
        <v>2</v>
      </c>
      <c r="J4" s="78"/>
      <c r="K4" s="79"/>
      <c r="L4" s="34"/>
    </row>
    <row r="5" spans="2:12" ht="25.2" customHeight="1" x14ac:dyDescent="0.25">
      <c r="B5" s="73"/>
      <c r="C5" s="74"/>
      <c r="D5" s="11" t="s">
        <v>3</v>
      </c>
      <c r="E5" s="11" t="s">
        <v>4</v>
      </c>
      <c r="F5" s="11" t="s">
        <v>5</v>
      </c>
      <c r="G5" s="11" t="s">
        <v>6</v>
      </c>
      <c r="H5" s="34"/>
      <c r="I5" s="23">
        <v>0.3</v>
      </c>
      <c r="J5" s="38">
        <f>G6*0.3</f>
        <v>126</v>
      </c>
      <c r="K5" s="37">
        <f>J5/G8</f>
        <v>18</v>
      </c>
      <c r="L5" s="34"/>
    </row>
    <row r="6" spans="2:12" ht="19.95" customHeight="1" x14ac:dyDescent="0.25">
      <c r="B6" s="74">
        <v>1</v>
      </c>
      <c r="C6" s="74"/>
      <c r="D6" s="39">
        <v>7</v>
      </c>
      <c r="E6" s="39">
        <v>30</v>
      </c>
      <c r="F6" s="39">
        <f>E6*2</f>
        <v>60</v>
      </c>
      <c r="G6" s="39">
        <f>D6*F6</f>
        <v>420</v>
      </c>
      <c r="H6" s="34"/>
      <c r="I6" s="23">
        <v>0.7</v>
      </c>
      <c r="J6" s="38">
        <f>G6*0.7</f>
        <v>294</v>
      </c>
      <c r="K6" s="24">
        <f>TRUNC(K5)</f>
        <v>18</v>
      </c>
      <c r="L6" s="34"/>
    </row>
    <row r="7" spans="2:12" ht="19.95" customHeight="1" x14ac:dyDescent="0.25">
      <c r="B7" s="34"/>
      <c r="C7" s="34"/>
      <c r="D7" s="34"/>
      <c r="E7" s="34"/>
      <c r="F7" s="34"/>
      <c r="G7" s="40"/>
      <c r="H7" s="34"/>
      <c r="I7" s="34"/>
      <c r="J7" s="38">
        <f>SUM(J5:J6)</f>
        <v>420</v>
      </c>
      <c r="K7" s="24">
        <f>K6*G8</f>
        <v>126</v>
      </c>
      <c r="L7" s="34"/>
    </row>
    <row r="8" spans="2:12" ht="25.2" customHeight="1" x14ac:dyDescent="0.25">
      <c r="B8" s="75" t="s">
        <v>7</v>
      </c>
      <c r="C8" s="76"/>
      <c r="D8" s="41">
        <v>3</v>
      </c>
      <c r="E8" s="34"/>
      <c r="F8" s="37" t="s">
        <v>8</v>
      </c>
      <c r="G8" s="18">
        <v>7</v>
      </c>
      <c r="H8" s="34"/>
      <c r="I8" s="34"/>
      <c r="J8" s="37" t="b">
        <f>G6=J7</f>
        <v>1</v>
      </c>
      <c r="K8" s="37" t="s">
        <v>9</v>
      </c>
      <c r="L8" s="34"/>
    </row>
    <row r="9" spans="2:12" ht="34.200000000000003" customHeight="1" x14ac:dyDescent="0.3">
      <c r="B9" s="34"/>
      <c r="C9" s="34"/>
      <c r="D9" s="34"/>
      <c r="E9" s="34"/>
      <c r="F9" s="34"/>
      <c r="G9" s="34"/>
      <c r="H9" s="34"/>
      <c r="I9" s="34"/>
      <c r="J9" s="42" t="b">
        <f>K7='Cálculo PEX 70-30 (30 min)'!B11</f>
        <v>1</v>
      </c>
      <c r="K9" s="25">
        <f>J5-K7</f>
        <v>0</v>
      </c>
      <c r="L9"/>
    </row>
    <row r="10" spans="2:12" ht="43.2" customHeight="1" x14ac:dyDescent="0.25">
      <c r="B10" s="12" t="s">
        <v>10</v>
      </c>
      <c r="C10" s="11" t="s">
        <v>11</v>
      </c>
      <c r="D10" s="11" t="s">
        <v>12</v>
      </c>
      <c r="E10" s="11" t="s">
        <v>13</v>
      </c>
      <c r="F10" s="34"/>
      <c r="G10" s="34"/>
      <c r="H10" s="34"/>
      <c r="I10" s="68" t="s">
        <v>14</v>
      </c>
      <c r="J10" s="68"/>
      <c r="K10" s="68"/>
      <c r="L10" s="34"/>
    </row>
    <row r="11" spans="2:12" ht="19.95" customHeight="1" x14ac:dyDescent="0.25">
      <c r="B11" s="5" t="s">
        <v>15</v>
      </c>
      <c r="C11" s="67">
        <v>9.8562785126632413</v>
      </c>
      <c r="D11" s="36">
        <f t="shared" ref="D11:D17" si="0">IF(C11&gt;=$D$8,(C11*100)/SUMIF($C$11:$C$17,CONCATENATE("&gt;=",$D$8)),0)</f>
        <v>10.664810380078377</v>
      </c>
      <c r="E11" s="37">
        <f>'Cálculo PEX 70-30 (30 min)'!H4</f>
        <v>49</v>
      </c>
      <c r="F11" s="34"/>
      <c r="G11" s="34"/>
      <c r="H11" s="34"/>
      <c r="I11" s="12" t="s">
        <v>16</v>
      </c>
      <c r="J11" s="12" t="s">
        <v>17</v>
      </c>
      <c r="K11" s="12" t="s">
        <v>18</v>
      </c>
      <c r="L11" s="34"/>
    </row>
    <row r="12" spans="2:12" ht="19.95" customHeight="1" x14ac:dyDescent="0.25">
      <c r="B12" s="5" t="s">
        <v>19</v>
      </c>
      <c r="C12" s="67">
        <v>32.065128820540174</v>
      </c>
      <c r="D12" s="36">
        <f t="shared" si="0"/>
        <v>34.695500765779876</v>
      </c>
      <c r="E12" s="37">
        <f>'Cálculo PEX 70-30 (30 min)'!H5</f>
        <v>120</v>
      </c>
      <c r="F12" s="34"/>
      <c r="G12" s="35"/>
      <c r="H12" s="44"/>
      <c r="I12" s="20" t="s">
        <v>20</v>
      </c>
      <c r="J12" s="26">
        <v>86485</v>
      </c>
      <c r="K12" s="45">
        <f t="shared" ref="K12:K19" si="1">J12*100/$J$20</f>
        <v>9.468531652277111</v>
      </c>
      <c r="L12" s="34"/>
    </row>
    <row r="13" spans="2:12" ht="19.95" customHeight="1" x14ac:dyDescent="0.25">
      <c r="B13" s="5" t="s">
        <v>22</v>
      </c>
      <c r="C13" s="43">
        <v>2.6310001242220453</v>
      </c>
      <c r="D13" s="36">
        <f t="shared" si="0"/>
        <v>0</v>
      </c>
      <c r="E13" s="37">
        <f>'Cálculo PEX 70-30 (30 min)'!H6</f>
        <v>18</v>
      </c>
      <c r="F13" s="34"/>
      <c r="G13" s="35"/>
      <c r="H13" s="44"/>
      <c r="I13" s="20" t="s">
        <v>19</v>
      </c>
      <c r="J13" s="26">
        <v>281359</v>
      </c>
      <c r="K13" s="45">
        <f t="shared" si="1"/>
        <v>30.803683842898028</v>
      </c>
      <c r="L13" s="34"/>
    </row>
    <row r="14" spans="2:12" ht="19.95" customHeight="1" x14ac:dyDescent="0.25">
      <c r="B14" s="5" t="s">
        <v>23</v>
      </c>
      <c r="C14" s="43">
        <v>2.4585708082752395</v>
      </c>
      <c r="D14" s="36">
        <f t="shared" si="0"/>
        <v>0</v>
      </c>
      <c r="E14" s="37">
        <f>'Cálculo PEX 70-30 (30 min)'!H7</f>
        <v>18</v>
      </c>
      <c r="F14" s="34"/>
      <c r="G14" s="35"/>
      <c r="H14" s="44"/>
      <c r="I14" s="20" t="s">
        <v>21</v>
      </c>
      <c r="J14" s="26">
        <v>35933</v>
      </c>
      <c r="K14" s="45">
        <f t="shared" si="1"/>
        <v>3.9340087629215867</v>
      </c>
      <c r="L14" s="34"/>
    </row>
    <row r="15" spans="2:12" ht="19.95" customHeight="1" x14ac:dyDescent="0.25">
      <c r="B15" s="5" t="s">
        <v>24</v>
      </c>
      <c r="C15" s="43">
        <v>2.4917346753872822</v>
      </c>
      <c r="D15" s="36">
        <f t="shared" si="0"/>
        <v>0</v>
      </c>
      <c r="E15" s="37">
        <f>'Cálculo PEX 70-30 (30 min)'!H8</f>
        <v>18</v>
      </c>
      <c r="F15" s="34"/>
      <c r="G15" s="35"/>
      <c r="H15" s="44"/>
      <c r="I15" s="20" t="s">
        <v>22</v>
      </c>
      <c r="J15" s="26">
        <v>23086</v>
      </c>
      <c r="K15" s="45">
        <f t="shared" si="1"/>
        <v>2.5274963487826723</v>
      </c>
      <c r="L15" s="34"/>
    </row>
    <row r="16" spans="2:12" ht="19.95" customHeight="1" x14ac:dyDescent="0.25">
      <c r="B16" s="5" t="s">
        <v>25</v>
      </c>
      <c r="C16" s="43">
        <v>44.893277308051296</v>
      </c>
      <c r="D16" s="36">
        <f t="shared" si="0"/>
        <v>48.575970049498224</v>
      </c>
      <c r="E16" s="37">
        <f>'Cálculo PEX 70-30 (30 min)'!H9</f>
        <v>160</v>
      </c>
      <c r="F16" s="34"/>
      <c r="G16" s="35"/>
      <c r="H16" s="44"/>
      <c r="I16" s="20" t="s">
        <v>23</v>
      </c>
      <c r="J16" s="26">
        <v>21573</v>
      </c>
      <c r="K16" s="45">
        <f t="shared" si="1"/>
        <v>2.3618504172350594</v>
      </c>
      <c r="L16" s="34"/>
    </row>
    <row r="17" spans="2:11" ht="19.95" customHeight="1" x14ac:dyDescent="0.25">
      <c r="B17" s="5" t="s">
        <v>49</v>
      </c>
      <c r="C17" s="43">
        <v>5.6040097508607216</v>
      </c>
      <c r="D17" s="36">
        <f t="shared" si="0"/>
        <v>6.0637188046435115</v>
      </c>
      <c r="E17" s="37">
        <f>'Cálculo PEX 70-30 (30 min)'!H10</f>
        <v>35</v>
      </c>
      <c r="F17" s="34"/>
      <c r="G17" s="35"/>
      <c r="H17" s="44"/>
      <c r="I17" s="20" t="s">
        <v>24</v>
      </c>
      <c r="J17" s="26">
        <v>21864</v>
      </c>
      <c r="K17" s="45">
        <f t="shared" si="1"/>
        <v>2.3937096149087909</v>
      </c>
    </row>
    <row r="18" spans="2:11" ht="19.95" customHeight="1" x14ac:dyDescent="0.25">
      <c r="B18" s="7" t="s">
        <v>26</v>
      </c>
      <c r="C18" s="8">
        <f>SUM(C11:C17)</f>
        <v>100.00000000000001</v>
      </c>
      <c r="D18" s="8">
        <f>SUM(D11:D17)</f>
        <v>100</v>
      </c>
      <c r="E18" s="12">
        <f>SUM(E11:E17)</f>
        <v>418</v>
      </c>
      <c r="F18" s="34"/>
      <c r="G18" s="34"/>
      <c r="H18" s="34"/>
      <c r="I18" s="20" t="s">
        <v>25</v>
      </c>
      <c r="J18" s="26">
        <v>393921</v>
      </c>
      <c r="K18" s="45">
        <f t="shared" si="1"/>
        <v>43.127171844789871</v>
      </c>
    </row>
    <row r="19" spans="2:11" ht="19.95" customHeight="1" x14ac:dyDescent="0.25">
      <c r="B19" s="34"/>
      <c r="C19" s="34"/>
      <c r="D19" s="34"/>
      <c r="E19" s="34"/>
      <c r="F19" s="34"/>
      <c r="G19" s="34"/>
      <c r="H19" s="34"/>
      <c r="I19" s="31" t="s">
        <v>49</v>
      </c>
      <c r="J19" s="26">
        <v>49173</v>
      </c>
      <c r="K19" s="45">
        <f t="shared" si="1"/>
        <v>5.3835475161868809</v>
      </c>
    </row>
    <row r="20" spans="2:11" ht="19.95" customHeight="1" x14ac:dyDescent="0.25">
      <c r="B20" s="69" t="s">
        <v>28</v>
      </c>
      <c r="C20" s="70"/>
      <c r="D20" s="71"/>
      <c r="E20" s="9">
        <f>G6-E18</f>
        <v>2</v>
      </c>
      <c r="F20" s="34"/>
      <c r="G20" s="34"/>
      <c r="H20" s="34"/>
      <c r="I20" s="27" t="s">
        <v>27</v>
      </c>
      <c r="J20" s="28">
        <f>SUM(J12:J19)</f>
        <v>913394</v>
      </c>
      <c r="K20" s="29">
        <f>SUM(K12:K19)</f>
        <v>100</v>
      </c>
    </row>
    <row r="21" spans="2:11" ht="14.25" customHeight="1" x14ac:dyDescent="0.25">
      <c r="F21" s="34"/>
      <c r="G21" s="34"/>
      <c r="H21" s="34"/>
    </row>
    <row r="22" spans="2:11" ht="19.95" customHeight="1" x14ac:dyDescent="0.25">
      <c r="B22" s="34"/>
      <c r="C22" s="34"/>
      <c r="D22" s="34"/>
      <c r="E22" s="34"/>
      <c r="F22" s="34"/>
      <c r="G22" s="34"/>
      <c r="H22" s="34"/>
      <c r="I22" s="68" t="s">
        <v>14</v>
      </c>
      <c r="J22" s="68"/>
      <c r="K22" s="68"/>
    </row>
    <row r="23" spans="2:11" ht="19.95" customHeight="1" x14ac:dyDescent="0.25">
      <c r="F23" s="34"/>
      <c r="G23" s="34"/>
      <c r="H23" s="34"/>
      <c r="I23" s="12" t="s">
        <v>16</v>
      </c>
      <c r="J23" s="12" t="s">
        <v>17</v>
      </c>
      <c r="K23" s="12" t="s">
        <v>18</v>
      </c>
    </row>
    <row r="24" spans="2:11" x14ac:dyDescent="0.25">
      <c r="B24" s="34"/>
      <c r="C24" s="34"/>
      <c r="D24" s="34"/>
      <c r="E24" s="34"/>
      <c r="I24" s="20" t="s">
        <v>20</v>
      </c>
      <c r="J24" s="26">
        <v>86485</v>
      </c>
      <c r="K24" s="45">
        <f>J24*100/$J$32</f>
        <v>9.8562785126632413</v>
      </c>
    </row>
    <row r="25" spans="2:11" x14ac:dyDescent="0.25">
      <c r="B25" s="34"/>
      <c r="C25" s="34"/>
      <c r="D25" s="34"/>
      <c r="E25" s="34"/>
      <c r="F25" s="34"/>
      <c r="G25" s="13"/>
      <c r="H25" s="34"/>
      <c r="I25" s="20" t="s">
        <v>19</v>
      </c>
      <c r="J25" s="26">
        <v>281359</v>
      </c>
      <c r="K25" s="45">
        <f t="shared" ref="K25:K31" si="2">J25*100/$J$32</f>
        <v>32.065128820540174</v>
      </c>
    </row>
    <row r="26" spans="2:11" x14ac:dyDescent="0.25">
      <c r="B26" s="34"/>
      <c r="C26" s="34"/>
      <c r="D26" s="34"/>
      <c r="E26" s="34"/>
      <c r="F26" s="34"/>
      <c r="G26" s="46"/>
      <c r="H26" s="34"/>
      <c r="I26" s="20" t="s">
        <v>21</v>
      </c>
      <c r="J26" s="26">
        <v>0</v>
      </c>
      <c r="K26" s="45">
        <f t="shared" si="2"/>
        <v>0</v>
      </c>
    </row>
    <row r="27" spans="2:11" x14ac:dyDescent="0.25">
      <c r="B27" s="34"/>
      <c r="C27" s="34"/>
      <c r="D27" s="34"/>
      <c r="E27" s="34"/>
      <c r="F27" s="34"/>
      <c r="G27" s="46"/>
      <c r="H27" s="34"/>
      <c r="I27" s="20" t="s">
        <v>22</v>
      </c>
      <c r="J27" s="26">
        <v>23086</v>
      </c>
      <c r="K27" s="45">
        <f t="shared" si="2"/>
        <v>2.6310001242220453</v>
      </c>
    </row>
    <row r="28" spans="2:11" x14ac:dyDescent="0.25">
      <c r="B28" s="34"/>
      <c r="C28" s="34"/>
      <c r="D28" s="34"/>
      <c r="E28" s="34"/>
      <c r="F28" s="34"/>
      <c r="G28" s="46"/>
      <c r="H28" s="34"/>
      <c r="I28" s="20" t="s">
        <v>23</v>
      </c>
      <c r="J28" s="26">
        <v>21573</v>
      </c>
      <c r="K28" s="45">
        <f t="shared" si="2"/>
        <v>2.4585708082752395</v>
      </c>
    </row>
    <row r="29" spans="2:11" x14ac:dyDescent="0.25">
      <c r="B29" s="34"/>
      <c r="C29" s="34"/>
      <c r="D29" s="34"/>
      <c r="E29" s="34"/>
      <c r="F29" s="1"/>
      <c r="G29" s="46"/>
      <c r="H29" s="34"/>
      <c r="I29" s="20" t="s">
        <v>24</v>
      </c>
      <c r="J29" s="26">
        <v>21864</v>
      </c>
      <c r="K29" s="45">
        <f t="shared" si="2"/>
        <v>2.4917346753872822</v>
      </c>
    </row>
    <row r="30" spans="2:11" x14ac:dyDescent="0.25">
      <c r="B30" s="34"/>
      <c r="C30" s="34"/>
      <c r="D30" s="34"/>
      <c r="E30" s="34"/>
      <c r="F30" s="1"/>
      <c r="G30" s="46"/>
      <c r="H30" s="34"/>
      <c r="I30" s="20" t="s">
        <v>25</v>
      </c>
      <c r="J30" s="26">
        <v>393921</v>
      </c>
      <c r="K30" s="45">
        <f t="shared" si="2"/>
        <v>44.893277308051296</v>
      </c>
    </row>
    <row r="31" spans="2:11" x14ac:dyDescent="0.25">
      <c r="B31" s="34"/>
      <c r="C31" s="34"/>
      <c r="D31" s="34"/>
      <c r="E31" s="34"/>
      <c r="F31" s="1"/>
      <c r="G31" s="46"/>
      <c r="H31" s="34"/>
      <c r="I31" s="31" t="s">
        <v>49</v>
      </c>
      <c r="J31" s="26">
        <v>49173</v>
      </c>
      <c r="K31" s="45">
        <f t="shared" si="2"/>
        <v>5.6040097508607216</v>
      </c>
    </row>
    <row r="32" spans="2:11" ht="27.6" x14ac:dyDescent="0.25">
      <c r="F32" s="1"/>
      <c r="G32" s="13"/>
      <c r="H32" s="34"/>
      <c r="I32" s="27" t="s">
        <v>27</v>
      </c>
      <c r="J32" s="28">
        <f>SUM(J24:J31)</f>
        <v>877461</v>
      </c>
      <c r="K32" s="29">
        <f>SUM(K24:K31)</f>
        <v>100.00000000000001</v>
      </c>
    </row>
    <row r="34" spans="9:11" x14ac:dyDescent="0.25">
      <c r="I34" s="68" t="s">
        <v>14</v>
      </c>
      <c r="J34" s="68"/>
      <c r="K34" s="68"/>
    </row>
    <row r="35" spans="9:11" x14ac:dyDescent="0.25">
      <c r="I35" s="12" t="s">
        <v>16</v>
      </c>
      <c r="J35" s="12" t="s">
        <v>17</v>
      </c>
      <c r="K35" s="12" t="s">
        <v>18</v>
      </c>
    </row>
    <row r="36" spans="9:11" x14ac:dyDescent="0.25">
      <c r="I36" s="20" t="s">
        <v>20</v>
      </c>
      <c r="J36" s="26">
        <v>86485</v>
      </c>
      <c r="K36" s="45">
        <f>J36*100/$J$44</f>
        <v>10.664810380078379</v>
      </c>
    </row>
    <row r="37" spans="9:11" x14ac:dyDescent="0.25">
      <c r="I37" s="20" t="s">
        <v>19</v>
      </c>
      <c r="J37" s="26">
        <v>281359</v>
      </c>
      <c r="K37" s="45">
        <f t="shared" ref="K37:K43" si="3">J37*100/$J$44</f>
        <v>34.695500765779876</v>
      </c>
    </row>
    <row r="38" spans="9:11" x14ac:dyDescent="0.25">
      <c r="I38" s="20" t="s">
        <v>21</v>
      </c>
      <c r="J38" s="26">
        <v>0</v>
      </c>
      <c r="K38" s="45">
        <f t="shared" si="3"/>
        <v>0</v>
      </c>
    </row>
    <row r="39" spans="9:11" x14ac:dyDescent="0.25">
      <c r="I39" s="20" t="s">
        <v>22</v>
      </c>
      <c r="J39" s="26">
        <v>0</v>
      </c>
      <c r="K39" s="45">
        <f t="shared" si="3"/>
        <v>0</v>
      </c>
    </row>
    <row r="40" spans="9:11" x14ac:dyDescent="0.25">
      <c r="I40" s="20" t="s">
        <v>23</v>
      </c>
      <c r="J40" s="26">
        <v>0</v>
      </c>
      <c r="K40" s="45">
        <f t="shared" si="3"/>
        <v>0</v>
      </c>
    </row>
    <row r="41" spans="9:11" x14ac:dyDescent="0.25">
      <c r="I41" s="20" t="s">
        <v>24</v>
      </c>
      <c r="J41" s="26">
        <v>0</v>
      </c>
      <c r="K41" s="45">
        <f t="shared" si="3"/>
        <v>0</v>
      </c>
    </row>
    <row r="42" spans="9:11" x14ac:dyDescent="0.25">
      <c r="I42" s="20" t="s">
        <v>25</v>
      </c>
      <c r="J42" s="26">
        <v>393921</v>
      </c>
      <c r="K42" s="45">
        <f t="shared" si="3"/>
        <v>48.575970049498238</v>
      </c>
    </row>
    <row r="43" spans="9:11" x14ac:dyDescent="0.25">
      <c r="I43" s="31" t="s">
        <v>49</v>
      </c>
      <c r="J43" s="26">
        <v>49173</v>
      </c>
      <c r="K43" s="45">
        <f t="shared" si="3"/>
        <v>6.0637188046435115</v>
      </c>
    </row>
    <row r="44" spans="9:11" ht="27.6" x14ac:dyDescent="0.25">
      <c r="I44" s="27" t="s">
        <v>27</v>
      </c>
      <c r="J44" s="28">
        <f>SUM(J36:J43)</f>
        <v>810938</v>
      </c>
      <c r="K44" s="29">
        <f>SUM(K36:K43)</f>
        <v>100</v>
      </c>
    </row>
  </sheetData>
  <dataConsolidate/>
  <mergeCells count="10">
    <mergeCell ref="I22:K22"/>
    <mergeCell ref="I34:K34"/>
    <mergeCell ref="B20:D20"/>
    <mergeCell ref="I10:K10"/>
    <mergeCell ref="E2:G2"/>
    <mergeCell ref="B4:C5"/>
    <mergeCell ref="D4:G4"/>
    <mergeCell ref="B6:C6"/>
    <mergeCell ref="B8:C8"/>
    <mergeCell ref="I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"/>
  <sheetViews>
    <sheetView tabSelected="1" zoomScale="70" zoomScaleNormal="70" zoomScaleSheetLayoutView="90" workbookViewId="0">
      <selection sqref="A1:H1"/>
    </sheetView>
  </sheetViews>
  <sheetFormatPr baseColWidth="10" defaultColWidth="11.44140625" defaultRowHeight="13.8" x14ac:dyDescent="0.3"/>
  <cols>
    <col min="1" max="1" width="40.6640625" style="3" customWidth="1"/>
    <col min="2" max="8" width="25.6640625" style="3" customWidth="1"/>
    <col min="9" max="16384" width="11.44140625" style="3"/>
  </cols>
  <sheetData>
    <row r="1" spans="1:10" ht="40.200000000000003" customHeight="1" x14ac:dyDescent="0.3">
      <c r="A1" s="81" t="str">
        <f>CONCATENATE("CÁLCULO DE DISTRIBUCIÓN DE PROMOCIONALES DE PRECAMPAÑA PARA EL ",'Premisas PEX (30 min)'!D4," ",
"EN EL ESTADO DE ",'Premisas PEX (30 min)'!C2)</f>
        <v>CÁLCULO DE DISTRIBUCIÓN DE PROMOCIONALES DE PRECAMPAÑA PARA EL PROCESO ELECTORAL LOCAL EXTRAORDINARIO EN EL ESTADO DE HIDALGO</v>
      </c>
      <c r="B1" s="81"/>
      <c r="C1" s="81"/>
      <c r="D1" s="81"/>
      <c r="E1" s="81"/>
      <c r="F1" s="81"/>
      <c r="G1" s="81"/>
      <c r="H1" s="81"/>
    </row>
    <row r="2" spans="1:10" ht="50.25" customHeight="1" x14ac:dyDescent="0.3">
      <c r="A2" s="82" t="s">
        <v>46</v>
      </c>
      <c r="B2" s="83" t="str">
        <f>CONCATENATE("DURACIÓN: ",'Premisas PEX (30 min)'!D6," DÍAS
TOTAL DE PROMOCIONALES DE 30 SEGUNDOS EN CADA ESTACIÓN DE RADIO O CANAL DE TELEVISIÓN:  ", ('Premisas PEX (30 min)'!G6), " PROMOCIONALES")</f>
        <v>DURACIÓN: 7 DÍAS
TOTAL DE PROMOCIONALES DE 30 SEGUNDOS EN CADA ESTACIÓN DE RADIO O CANAL DE TELEVISIÓN:  420 PROMOCIONALES</v>
      </c>
      <c r="C2" s="83"/>
      <c r="D2" s="83"/>
      <c r="E2" s="83"/>
      <c r="F2" s="83"/>
      <c r="G2" s="82" t="s">
        <v>29</v>
      </c>
      <c r="H2" s="82" t="s">
        <v>59</v>
      </c>
    </row>
    <row r="3" spans="1:10" ht="117" customHeight="1" x14ac:dyDescent="0.25">
      <c r="A3" s="81"/>
      <c r="B3" s="33" t="str">
        <f>CONCATENATE(('Premisas PEX (30 min)'!G6)*0.3," promocionales (30%)
 se distribuyen de manera igualitaria entre el número de partidos contendientes
(A)")</f>
        <v>126 promocionales (30%)
 se distribuyen de manera igualitaria entre el número de partidos contendientes
(A)</v>
      </c>
      <c r="C3" s="33" t="s">
        <v>30</v>
      </c>
      <c r="D3" s="33" t="s">
        <v>58</v>
      </c>
      <c r="E3" s="33" t="str">
        <f>CONCATENATE(('Premisas PEX (30 min)'!G6)*0.7," promocionales 
(70% Distribución Proporcional)
% Fuerza Electoral de los partidos 
(C) ")</f>
        <v xml:space="preserve">294 promocionales 
(70% Distribución Proporcional)
% Fuerza Electoral de los partidos 
(C) </v>
      </c>
      <c r="F3" s="33" t="s">
        <v>31</v>
      </c>
      <c r="G3" s="81"/>
      <c r="H3" s="81"/>
      <c r="J3" s="34"/>
    </row>
    <row r="4" spans="1:10" ht="40.200000000000003" customHeight="1" x14ac:dyDescent="0.3">
      <c r="A4" s="64" t="s">
        <v>32</v>
      </c>
      <c r="B4" s="5">
        <f>TRUNC(TRUNC(('Premisas PEX (30 min)'!$G$6)*0.3)/COUNTA($A$4:$A$10))</f>
        <v>18</v>
      </c>
      <c r="C4" s="6">
        <f>(('Premisas PEX (30 min)'!$G$6)*0.3)/COUNTA($A$4:$A$10) - TRUNC(TRUNC(('Premisas PEX (30 min)'!$G$6)*0.3)/COUNTA($A$4:$A$10))</f>
        <v>0</v>
      </c>
      <c r="D4" s="6">
        <f>'Premisas PEX (30 min)'!D11</f>
        <v>10.664810380078377</v>
      </c>
      <c r="E4" s="5">
        <f>TRUNC((D4*(('Premisas PEX (30 min)'!$G$6)*0.7))/100,0)</f>
        <v>31</v>
      </c>
      <c r="F4" s="6">
        <f>(((D4*(('Premisas PEX (30 min)'!$G$6)*0.7))/100) - TRUNC((D4*(('Premisas PEX (30 min)'!$G$6)*0.7))/100))</f>
        <v>0.35454251743042775</v>
      </c>
      <c r="G4" s="5">
        <f t="shared" ref="G4:G9" si="0">SUM(B4,E4)</f>
        <v>49</v>
      </c>
      <c r="H4" s="5">
        <f>G4</f>
        <v>49</v>
      </c>
      <c r="J4" s="65"/>
    </row>
    <row r="5" spans="1:10" ht="40.200000000000003" customHeight="1" x14ac:dyDescent="0.3">
      <c r="A5" s="64" t="s">
        <v>33</v>
      </c>
      <c r="B5" s="5">
        <f>TRUNC(TRUNC(('Premisas PEX (30 min)'!$G$6)*0.3)/COUNTA($A$4:$A$10))</f>
        <v>18</v>
      </c>
      <c r="C5" s="6">
        <f>(('Premisas PEX (30 min)'!$G$6)*0.3)/COUNTA($A$4:$A$10) - TRUNC(TRUNC(('Premisas PEX (30 min)'!$G$6)*0.3)/COUNTA($A$4:$A$10))</f>
        <v>0</v>
      </c>
      <c r="D5" s="6">
        <f>'Premisas PEX (30 min)'!D12</f>
        <v>34.695500765779876</v>
      </c>
      <c r="E5" s="5">
        <f>TRUNC((D5*(('Premisas PEX (30 min)'!$G$6)*0.7))/100,0)</f>
        <v>102</v>
      </c>
      <c r="F5" s="6">
        <f>(((D5*(('Premisas PEX (30 min)'!$G$6)*0.7))/100) - TRUNC((D5*(('Premisas PEX (30 min)'!$G$6)*0.7))/100))</f>
        <v>4.7722513928363242E-3</v>
      </c>
      <c r="G5" s="5">
        <f t="shared" si="0"/>
        <v>120</v>
      </c>
      <c r="H5" s="5">
        <f t="shared" ref="H5:H10" si="1">G5</f>
        <v>120</v>
      </c>
      <c r="J5" s="65"/>
    </row>
    <row r="6" spans="1:10" ht="40.200000000000003" customHeight="1" x14ac:dyDescent="0.3">
      <c r="A6" s="64" t="s">
        <v>34</v>
      </c>
      <c r="B6" s="5">
        <f>TRUNC(TRUNC(('Premisas PEX (30 min)'!$G$6)*0.3)/COUNTA($A$4:$A$10))</f>
        <v>18</v>
      </c>
      <c r="C6" s="6">
        <f>(('Premisas PEX (30 min)'!$G$6)*0.3)/COUNTA($A$4:$A$10) - TRUNC(TRUNC(('Premisas PEX (30 min)'!$G$6)*0.3)/COUNTA($A$4:$A$10))</f>
        <v>0</v>
      </c>
      <c r="D6" s="6">
        <f>'Premisas PEX (30 min)'!D13</f>
        <v>0</v>
      </c>
      <c r="E6" s="5">
        <f>TRUNC((D6*(('Premisas PEX (30 min)'!$G$6)*0.7))/100,0)</f>
        <v>0</v>
      </c>
      <c r="F6" s="6">
        <f>(((D6*(('Premisas PEX (30 min)'!$G$6)*0.7))/100) - TRUNC((D6*(('Premisas PEX (30 min)'!$G$6)*0.7))/100))</f>
        <v>0</v>
      </c>
      <c r="G6" s="5">
        <f t="shared" si="0"/>
        <v>18</v>
      </c>
      <c r="H6" s="5">
        <f t="shared" si="1"/>
        <v>18</v>
      </c>
      <c r="J6" s="65"/>
    </row>
    <row r="7" spans="1:10" ht="40.200000000000003" customHeight="1" x14ac:dyDescent="0.3">
      <c r="A7" s="64" t="s">
        <v>35</v>
      </c>
      <c r="B7" s="5">
        <f>TRUNC(TRUNC(('Premisas PEX (30 min)'!$G$6)*0.3)/COUNTA($A$4:$A$10))</f>
        <v>18</v>
      </c>
      <c r="C7" s="6">
        <f>(('Premisas PEX (30 min)'!$G$6)*0.3)/COUNTA($A$4:$A$10) - TRUNC(TRUNC(('Premisas PEX (30 min)'!$G$6)*0.3)/COUNTA($A$4:$A$10))</f>
        <v>0</v>
      </c>
      <c r="D7" s="6">
        <f>'Premisas PEX (30 min)'!D14</f>
        <v>0</v>
      </c>
      <c r="E7" s="5">
        <f>TRUNC((D7*(('Premisas PEX (30 min)'!$G$6)*0.7))/100,0)</f>
        <v>0</v>
      </c>
      <c r="F7" s="6">
        <f>(((D7*(('Premisas PEX (30 min)'!$G$6)*0.7))/100) - TRUNC((D7*(('Premisas PEX (30 min)'!$G$6)*0.7))/100))</f>
        <v>0</v>
      </c>
      <c r="G7" s="5">
        <f t="shared" si="0"/>
        <v>18</v>
      </c>
      <c r="H7" s="5">
        <f t="shared" si="1"/>
        <v>18</v>
      </c>
      <c r="J7" s="65"/>
    </row>
    <row r="8" spans="1:10" ht="40.200000000000003" customHeight="1" x14ac:dyDescent="0.3">
      <c r="A8" s="64" t="s">
        <v>36</v>
      </c>
      <c r="B8" s="5">
        <f>TRUNC(TRUNC(('Premisas PEX (30 min)'!$G$6)*0.3)/COUNTA($A$4:$A$10))</f>
        <v>18</v>
      </c>
      <c r="C8" s="6">
        <f>(('Premisas PEX (30 min)'!$G$6)*0.3)/COUNTA($A$4:$A$10) - TRUNC(TRUNC(('Premisas PEX (30 min)'!$G$6)*0.3)/COUNTA($A$4:$A$10))</f>
        <v>0</v>
      </c>
      <c r="D8" s="6">
        <f>'Premisas PEX (30 min)'!D15</f>
        <v>0</v>
      </c>
      <c r="E8" s="5">
        <f>TRUNC((D8*(('Premisas PEX (30 min)'!$G$6)*0.7))/100,0)</f>
        <v>0</v>
      </c>
      <c r="F8" s="6">
        <f>(((D8*(('Premisas PEX (30 min)'!$G$6)*0.7))/100) - TRUNC((D8*(('Premisas PEX (30 min)'!$G$6)*0.7))/100))</f>
        <v>0</v>
      </c>
      <c r="G8" s="5">
        <f t="shared" si="0"/>
        <v>18</v>
      </c>
      <c r="H8" s="5">
        <f t="shared" si="1"/>
        <v>18</v>
      </c>
      <c r="J8" s="65"/>
    </row>
    <row r="9" spans="1:10" ht="40.200000000000003" customHeight="1" x14ac:dyDescent="0.3">
      <c r="A9" s="64" t="s">
        <v>45</v>
      </c>
      <c r="B9" s="5">
        <f>TRUNC(TRUNC(('Premisas PEX (30 min)'!$G$6)*0.3)/COUNTA($A$4:$A$10))</f>
        <v>18</v>
      </c>
      <c r="C9" s="6">
        <f>(('Premisas PEX (30 min)'!$G$6)*0.3)/COUNTA($A$4:$A$10) - TRUNC(TRUNC(('Premisas PEX (30 min)'!$G$6)*0.3)/COUNTA($A$4:$A$10))</f>
        <v>0</v>
      </c>
      <c r="D9" s="6">
        <f>'Premisas PEX (30 min)'!D16</f>
        <v>48.575970049498224</v>
      </c>
      <c r="E9" s="5">
        <f>TRUNC((D9*(('Premisas PEX (30 min)'!$G$6)*0.7))/100,0)</f>
        <v>142</v>
      </c>
      <c r="F9" s="6">
        <f>(((D9*(('Premisas PEX (30 min)'!$G$6)*0.7))/100) - TRUNC((D9*(('Premisas PEX (30 min)'!$G$6)*0.7))/100))</f>
        <v>0.81335194552477219</v>
      </c>
      <c r="G9" s="5">
        <f t="shared" si="0"/>
        <v>160</v>
      </c>
      <c r="H9" s="5">
        <f t="shared" si="1"/>
        <v>160</v>
      </c>
      <c r="J9" s="65"/>
    </row>
    <row r="10" spans="1:10" ht="40.200000000000003" customHeight="1" x14ac:dyDescent="0.3">
      <c r="A10" s="64" t="s">
        <v>48</v>
      </c>
      <c r="B10" s="5">
        <f>TRUNC(TRUNC(('Premisas PEX (30 min)'!$G$6)*0.3)/COUNTA($A$4:$A$10))</f>
        <v>18</v>
      </c>
      <c r="C10" s="6">
        <f>(('Premisas PEX (30 min)'!$G$6)*0.3)/COUNTA($A$4:$A$10) - TRUNC(TRUNC(('Premisas PEX (30 min)'!$G$6)*0.3)/COUNTA($A$4:$A$10))</f>
        <v>0</v>
      </c>
      <c r="D10" s="6">
        <f>'Premisas PEX (30 min)'!D17</f>
        <v>6.0637188046435115</v>
      </c>
      <c r="E10" s="5">
        <f>TRUNC((D10*(('Premisas PEX (30 min)'!$G$6)*0.7))/100,0)</f>
        <v>17</v>
      </c>
      <c r="F10" s="6">
        <f>(((D10*(('Premisas PEX (30 min)'!$G$6)*0.7))/100) - TRUNC((D10*(('Premisas PEX (30 min)'!$G$6)*0.7))/100))</f>
        <v>0.82733328565192465</v>
      </c>
      <c r="G10" s="5">
        <f t="shared" ref="G10" si="2">SUM(B10,E10)</f>
        <v>35</v>
      </c>
      <c r="H10" s="5">
        <f t="shared" si="1"/>
        <v>35</v>
      </c>
      <c r="J10" s="65"/>
    </row>
    <row r="11" spans="1:10" ht="40.200000000000003" customHeight="1" x14ac:dyDescent="0.3">
      <c r="A11" s="7" t="s">
        <v>26</v>
      </c>
      <c r="B11" s="7">
        <f t="shared" ref="B11:H11" si="3">SUM(B4:B10)</f>
        <v>126</v>
      </c>
      <c r="C11" s="8">
        <f t="shared" si="3"/>
        <v>0</v>
      </c>
      <c r="D11" s="8">
        <f t="shared" si="3"/>
        <v>100</v>
      </c>
      <c r="E11" s="7">
        <f t="shared" si="3"/>
        <v>292</v>
      </c>
      <c r="F11" s="8">
        <f t="shared" si="3"/>
        <v>1.9999999999999609</v>
      </c>
      <c r="G11" s="7">
        <f t="shared" si="3"/>
        <v>418</v>
      </c>
      <c r="H11" s="7">
        <f t="shared" si="3"/>
        <v>418</v>
      </c>
    </row>
    <row r="12" spans="1:10" ht="19.95" customHeight="1" x14ac:dyDescent="0.3"/>
    <row r="13" spans="1:10" ht="19.95" customHeight="1" x14ac:dyDescent="0.3"/>
    <row r="14" spans="1:10" ht="19.95" customHeight="1" x14ac:dyDescent="0.3">
      <c r="A14" s="80" t="s">
        <v>28</v>
      </c>
      <c r="B14" s="80"/>
      <c r="C14" s="32">
        <f>'Premisas PEX (30 min)'!E20</f>
        <v>2</v>
      </c>
    </row>
    <row r="15" spans="1:10" ht="19.95" customHeight="1" x14ac:dyDescent="0.3"/>
  </sheetData>
  <mergeCells count="6">
    <mergeCell ref="A14:B14"/>
    <mergeCell ref="A1:H1"/>
    <mergeCell ref="A2:A3"/>
    <mergeCell ref="B2:F2"/>
    <mergeCell ref="G2:G3"/>
    <mergeCell ref="H2:H3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"/>
  <sheetViews>
    <sheetView zoomScale="70" zoomScaleNormal="70" workbookViewId="0"/>
  </sheetViews>
  <sheetFormatPr baseColWidth="10" defaultColWidth="11.44140625" defaultRowHeight="13.8" x14ac:dyDescent="0.25"/>
  <cols>
    <col min="1" max="1" width="20.6640625" style="34" customWidth="1"/>
    <col min="2" max="10" width="12.6640625" style="34" customWidth="1"/>
    <col min="11" max="16384" width="11.44140625" style="34"/>
  </cols>
  <sheetData>
    <row r="1" spans="1:9" ht="15" customHeight="1" x14ac:dyDescent="0.25">
      <c r="A1" s="30" t="s">
        <v>37</v>
      </c>
      <c r="B1" s="56"/>
    </row>
    <row r="2" spans="1:9" ht="15" customHeight="1" x14ac:dyDescent="0.25">
      <c r="B2" s="35"/>
    </row>
    <row r="3" spans="1:9" ht="15" customHeight="1" x14ac:dyDescent="0.25">
      <c r="B3" s="35"/>
      <c r="C3" s="35"/>
      <c r="D3" s="35"/>
      <c r="E3" s="35"/>
      <c r="F3" s="35"/>
      <c r="G3" s="35"/>
      <c r="H3" s="35"/>
      <c r="I3" s="35"/>
    </row>
    <row r="4" spans="1:9" ht="15" customHeight="1" x14ac:dyDescent="0.3">
      <c r="A4" s="84" t="s">
        <v>38</v>
      </c>
      <c r="B4" s="14">
        <v>45583</v>
      </c>
      <c r="C4" s="14">
        <v>45584</v>
      </c>
      <c r="D4" s="14">
        <v>45585</v>
      </c>
      <c r="E4" s="14">
        <v>45586</v>
      </c>
      <c r="F4" s="14">
        <v>45587</v>
      </c>
      <c r="G4" s="14">
        <v>45588</v>
      </c>
      <c r="H4" s="14">
        <v>45589</v>
      </c>
      <c r="I4"/>
    </row>
    <row r="5" spans="1:9" ht="15" customHeight="1" x14ac:dyDescent="0.3">
      <c r="A5" s="85"/>
      <c r="B5" s="15">
        <v>45583</v>
      </c>
      <c r="C5" s="15">
        <v>45584</v>
      </c>
      <c r="D5" s="15">
        <v>45585</v>
      </c>
      <c r="E5" s="15">
        <v>45586</v>
      </c>
      <c r="F5" s="15">
        <v>45587</v>
      </c>
      <c r="G5" s="15">
        <v>45588</v>
      </c>
      <c r="H5" s="15">
        <v>45589</v>
      </c>
      <c r="I5"/>
    </row>
    <row r="6" spans="1:9" ht="15" customHeight="1" x14ac:dyDescent="0.3">
      <c r="A6" s="86"/>
      <c r="B6" s="16">
        <v>45583</v>
      </c>
      <c r="C6" s="16">
        <v>45584</v>
      </c>
      <c r="D6" s="16">
        <v>45585</v>
      </c>
      <c r="E6" s="16">
        <v>45586</v>
      </c>
      <c r="F6" s="16">
        <v>45587</v>
      </c>
      <c r="G6" s="16">
        <v>45588</v>
      </c>
      <c r="H6" s="16">
        <v>45589</v>
      </c>
      <c r="I6"/>
    </row>
    <row r="7" spans="1:9" ht="15" customHeight="1" x14ac:dyDescent="0.3">
      <c r="A7" s="17">
        <v>1</v>
      </c>
      <c r="B7" s="48" t="s">
        <v>50</v>
      </c>
      <c r="C7" s="66" t="s">
        <v>52</v>
      </c>
      <c r="D7" s="61" t="s">
        <v>51</v>
      </c>
      <c r="E7" s="54" t="s">
        <v>56</v>
      </c>
      <c r="F7" s="51" t="s">
        <v>53</v>
      </c>
      <c r="G7" s="49" t="s">
        <v>51</v>
      </c>
      <c r="H7" s="51" t="s">
        <v>53</v>
      </c>
      <c r="I7"/>
    </row>
    <row r="8" spans="1:9" ht="15" customHeight="1" x14ac:dyDescent="0.3">
      <c r="A8" s="17">
        <v>2</v>
      </c>
      <c r="B8" s="66" t="s">
        <v>52</v>
      </c>
      <c r="C8" s="48" t="s">
        <v>50</v>
      </c>
      <c r="D8" s="66" t="s">
        <v>52</v>
      </c>
      <c r="E8" s="49" t="s">
        <v>51</v>
      </c>
      <c r="F8" s="54" t="s">
        <v>56</v>
      </c>
      <c r="G8" s="51" t="s">
        <v>53</v>
      </c>
      <c r="H8" s="49" t="s">
        <v>51</v>
      </c>
      <c r="I8"/>
    </row>
    <row r="9" spans="1:9" ht="15" customHeight="1" x14ac:dyDescent="0.3">
      <c r="A9" s="17">
        <v>3</v>
      </c>
      <c r="B9" s="52" t="s">
        <v>54</v>
      </c>
      <c r="C9" s="66" t="s">
        <v>52</v>
      </c>
      <c r="D9" s="61" t="s">
        <v>51</v>
      </c>
      <c r="E9" s="66" t="s">
        <v>52</v>
      </c>
      <c r="F9" s="49" t="s">
        <v>51</v>
      </c>
      <c r="G9" s="54" t="s">
        <v>56</v>
      </c>
      <c r="H9" s="51" t="s">
        <v>53</v>
      </c>
      <c r="I9"/>
    </row>
    <row r="10" spans="1:9" ht="15" customHeight="1" x14ac:dyDescent="0.3">
      <c r="A10" s="17">
        <v>4</v>
      </c>
      <c r="B10" s="53" t="s">
        <v>55</v>
      </c>
      <c r="C10" s="52" t="s">
        <v>54</v>
      </c>
      <c r="D10" s="66" t="s">
        <v>52</v>
      </c>
      <c r="E10" s="48" t="s">
        <v>50</v>
      </c>
      <c r="F10" s="66" t="s">
        <v>52</v>
      </c>
      <c r="G10" s="49" t="s">
        <v>51</v>
      </c>
      <c r="H10" s="54" t="s">
        <v>56</v>
      </c>
      <c r="I10"/>
    </row>
    <row r="11" spans="1:9" ht="15" customHeight="1" x14ac:dyDescent="0.3">
      <c r="A11" s="17">
        <v>5</v>
      </c>
      <c r="B11" s="54" t="s">
        <v>56</v>
      </c>
      <c r="C11" s="53" t="s">
        <v>55</v>
      </c>
      <c r="D11" s="52" t="s">
        <v>54</v>
      </c>
      <c r="E11" s="66" t="s">
        <v>52</v>
      </c>
      <c r="F11" s="61" t="s">
        <v>51</v>
      </c>
      <c r="G11" s="66" t="s">
        <v>52</v>
      </c>
      <c r="H11" s="49" t="s">
        <v>51</v>
      </c>
      <c r="I11"/>
    </row>
    <row r="12" spans="1:9" ht="15" customHeight="1" x14ac:dyDescent="0.3">
      <c r="A12" s="17">
        <v>6</v>
      </c>
      <c r="B12" s="51" t="s">
        <v>53</v>
      </c>
      <c r="C12" s="60" t="s">
        <v>56</v>
      </c>
      <c r="D12" s="53" t="s">
        <v>55</v>
      </c>
      <c r="E12" s="52" t="s">
        <v>54</v>
      </c>
      <c r="F12" s="66" t="s">
        <v>52</v>
      </c>
      <c r="G12" s="48" t="s">
        <v>50</v>
      </c>
      <c r="H12" s="66" t="s">
        <v>52</v>
      </c>
      <c r="I12"/>
    </row>
    <row r="13" spans="1:9" ht="15" customHeight="1" x14ac:dyDescent="0.25">
      <c r="A13" s="17">
        <v>7</v>
      </c>
      <c r="B13" s="49" t="s">
        <v>51</v>
      </c>
      <c r="C13" s="51" t="s">
        <v>53</v>
      </c>
      <c r="D13" s="54" t="s">
        <v>56</v>
      </c>
      <c r="E13" s="61" t="s">
        <v>51</v>
      </c>
      <c r="F13" s="52" t="s">
        <v>54</v>
      </c>
      <c r="G13" s="66" t="s">
        <v>52</v>
      </c>
      <c r="H13" s="48" t="s">
        <v>50</v>
      </c>
    </row>
    <row r="14" spans="1:9" ht="15" customHeight="1" x14ac:dyDescent="0.3">
      <c r="A14" s="17">
        <v>8</v>
      </c>
      <c r="B14" s="57" t="s">
        <v>50</v>
      </c>
      <c r="C14" s="49" t="s">
        <v>51</v>
      </c>
      <c r="D14" s="51" t="s">
        <v>53</v>
      </c>
      <c r="E14" s="54" t="s">
        <v>56</v>
      </c>
      <c r="F14" s="53" t="s">
        <v>55</v>
      </c>
      <c r="G14" s="52" t="s">
        <v>54</v>
      </c>
      <c r="H14" s="66" t="s">
        <v>52</v>
      </c>
      <c r="I14"/>
    </row>
    <row r="15" spans="1:9" ht="15" customHeight="1" x14ac:dyDescent="0.3">
      <c r="A15" s="17">
        <v>9</v>
      </c>
      <c r="B15" s="51" t="s">
        <v>53</v>
      </c>
      <c r="C15" s="57" t="s">
        <v>50</v>
      </c>
      <c r="D15" s="49" t="s">
        <v>51</v>
      </c>
      <c r="E15" s="51" t="s">
        <v>53</v>
      </c>
      <c r="F15" s="54" t="s">
        <v>56</v>
      </c>
      <c r="G15" s="61" t="s">
        <v>51</v>
      </c>
      <c r="H15" s="52" t="s">
        <v>54</v>
      </c>
      <c r="I15"/>
    </row>
    <row r="16" spans="1:9" ht="15" customHeight="1" x14ac:dyDescent="0.3">
      <c r="A16" s="17">
        <v>10</v>
      </c>
      <c r="B16" s="49" t="s">
        <v>51</v>
      </c>
      <c r="C16" s="51" t="s">
        <v>53</v>
      </c>
      <c r="D16" s="57" t="s">
        <v>50</v>
      </c>
      <c r="E16" s="49" t="s">
        <v>51</v>
      </c>
      <c r="F16" s="51" t="s">
        <v>53</v>
      </c>
      <c r="G16" s="54" t="s">
        <v>56</v>
      </c>
      <c r="H16" s="53" t="s">
        <v>55</v>
      </c>
      <c r="I16"/>
    </row>
    <row r="17" spans="1:9" ht="15" customHeight="1" x14ac:dyDescent="0.3">
      <c r="A17" s="17">
        <v>11</v>
      </c>
      <c r="B17" s="66" t="s">
        <v>52</v>
      </c>
      <c r="C17" s="49" t="s">
        <v>51</v>
      </c>
      <c r="D17" s="51" t="s">
        <v>53</v>
      </c>
      <c r="E17" s="57" t="s">
        <v>50</v>
      </c>
      <c r="F17" s="49" t="s">
        <v>51</v>
      </c>
      <c r="G17" s="51" t="s">
        <v>53</v>
      </c>
      <c r="H17" s="54" t="s">
        <v>56</v>
      </c>
      <c r="I17"/>
    </row>
    <row r="18" spans="1:9" ht="15" customHeight="1" x14ac:dyDescent="0.3">
      <c r="A18" s="17">
        <v>12</v>
      </c>
      <c r="B18" s="49" t="s">
        <v>51</v>
      </c>
      <c r="C18" s="66" t="s">
        <v>52</v>
      </c>
      <c r="D18" s="49" t="s">
        <v>51</v>
      </c>
      <c r="E18" s="51" t="s">
        <v>53</v>
      </c>
      <c r="F18" s="57" t="s">
        <v>50</v>
      </c>
      <c r="G18" s="49" t="s">
        <v>51</v>
      </c>
      <c r="H18" s="51" t="s">
        <v>53</v>
      </c>
      <c r="I18"/>
    </row>
    <row r="19" spans="1:9" ht="15" customHeight="1" x14ac:dyDescent="0.3">
      <c r="A19" s="17">
        <v>13</v>
      </c>
      <c r="B19" s="51" t="s">
        <v>53</v>
      </c>
      <c r="C19" s="49" t="s">
        <v>51</v>
      </c>
      <c r="D19" s="66" t="s">
        <v>52</v>
      </c>
      <c r="E19" s="49" t="s">
        <v>51</v>
      </c>
      <c r="F19" s="51" t="s">
        <v>53</v>
      </c>
      <c r="G19" s="57" t="s">
        <v>50</v>
      </c>
      <c r="H19" s="49" t="s">
        <v>51</v>
      </c>
      <c r="I19"/>
    </row>
    <row r="20" spans="1:9" ht="15" customHeight="1" x14ac:dyDescent="0.3">
      <c r="A20" s="17">
        <v>14</v>
      </c>
      <c r="B20" s="49" t="s">
        <v>51</v>
      </c>
      <c r="C20" s="51" t="s">
        <v>53</v>
      </c>
      <c r="D20" s="49" t="s">
        <v>51</v>
      </c>
      <c r="E20" s="66" t="s">
        <v>52</v>
      </c>
      <c r="F20" s="49" t="s">
        <v>51</v>
      </c>
      <c r="G20" s="51" t="s">
        <v>53</v>
      </c>
      <c r="H20" s="57" t="s">
        <v>50</v>
      </c>
      <c r="I20"/>
    </row>
    <row r="21" spans="1:9" ht="15" customHeight="1" x14ac:dyDescent="0.3">
      <c r="A21" s="17">
        <v>15</v>
      </c>
      <c r="B21" s="48" t="s">
        <v>50</v>
      </c>
      <c r="C21" s="49" t="s">
        <v>51</v>
      </c>
      <c r="D21" s="51" t="s">
        <v>53</v>
      </c>
      <c r="E21" s="49" t="s">
        <v>51</v>
      </c>
      <c r="F21" s="66" t="s">
        <v>52</v>
      </c>
      <c r="G21" s="49" t="s">
        <v>51</v>
      </c>
      <c r="H21" s="51" t="s">
        <v>53</v>
      </c>
      <c r="I21"/>
    </row>
    <row r="22" spans="1:9" ht="15" customHeight="1" x14ac:dyDescent="0.3">
      <c r="A22" s="17">
        <v>16</v>
      </c>
      <c r="B22" s="51" t="s">
        <v>53</v>
      </c>
      <c r="C22" s="48" t="s">
        <v>50</v>
      </c>
      <c r="D22" s="49" t="s">
        <v>51</v>
      </c>
      <c r="E22" s="51" t="s">
        <v>53</v>
      </c>
      <c r="F22" s="49" t="s">
        <v>51</v>
      </c>
      <c r="G22" s="66" t="s">
        <v>52</v>
      </c>
      <c r="H22" s="49" t="s">
        <v>51</v>
      </c>
      <c r="I22"/>
    </row>
    <row r="23" spans="1:9" ht="15" customHeight="1" x14ac:dyDescent="0.3">
      <c r="A23" s="17">
        <v>17</v>
      </c>
      <c r="B23" s="49" t="s">
        <v>51</v>
      </c>
      <c r="C23" s="51" t="s">
        <v>53</v>
      </c>
      <c r="D23" s="48" t="s">
        <v>50</v>
      </c>
      <c r="E23" s="49" t="s">
        <v>51</v>
      </c>
      <c r="F23" s="51" t="s">
        <v>53</v>
      </c>
      <c r="G23" s="49" t="s">
        <v>51</v>
      </c>
      <c r="H23" s="66" t="s">
        <v>52</v>
      </c>
      <c r="I23"/>
    </row>
    <row r="24" spans="1:9" ht="15" customHeight="1" x14ac:dyDescent="0.3">
      <c r="A24" s="17">
        <v>18</v>
      </c>
      <c r="B24" s="58" t="s">
        <v>53</v>
      </c>
      <c r="C24" s="49" t="s">
        <v>51</v>
      </c>
      <c r="D24" s="51" t="s">
        <v>53</v>
      </c>
      <c r="E24" s="48" t="s">
        <v>50</v>
      </c>
      <c r="F24" s="49" t="s">
        <v>51</v>
      </c>
      <c r="G24" s="51" t="s">
        <v>53</v>
      </c>
      <c r="H24" s="49" t="s">
        <v>51</v>
      </c>
      <c r="I24"/>
    </row>
    <row r="25" spans="1:9" ht="15" customHeight="1" x14ac:dyDescent="0.3">
      <c r="A25" s="17">
        <v>19</v>
      </c>
      <c r="B25" s="49" t="s">
        <v>51</v>
      </c>
      <c r="C25" s="58" t="s">
        <v>53</v>
      </c>
      <c r="D25" s="49" t="s">
        <v>51</v>
      </c>
      <c r="E25" s="51" t="s">
        <v>53</v>
      </c>
      <c r="F25" s="48" t="s">
        <v>50</v>
      </c>
      <c r="G25" s="49" t="s">
        <v>51</v>
      </c>
      <c r="H25" s="51" t="s">
        <v>53</v>
      </c>
      <c r="I25"/>
    </row>
    <row r="26" spans="1:9" ht="15" customHeight="1" x14ac:dyDescent="0.3">
      <c r="A26" s="17">
        <v>20</v>
      </c>
      <c r="B26" s="51" t="s">
        <v>53</v>
      </c>
      <c r="C26" s="49" t="s">
        <v>51</v>
      </c>
      <c r="D26" s="58" t="s">
        <v>53</v>
      </c>
      <c r="E26" s="49" t="s">
        <v>51</v>
      </c>
      <c r="F26" s="51" t="s">
        <v>53</v>
      </c>
      <c r="G26" s="48" t="s">
        <v>50</v>
      </c>
      <c r="H26" s="49" t="s">
        <v>51</v>
      </c>
      <c r="I26"/>
    </row>
    <row r="27" spans="1:9" ht="15" customHeight="1" x14ac:dyDescent="0.3">
      <c r="A27" s="17">
        <v>21</v>
      </c>
      <c r="B27" s="49" t="s">
        <v>51</v>
      </c>
      <c r="C27" s="51" t="s">
        <v>53</v>
      </c>
      <c r="D27" s="49" t="s">
        <v>51</v>
      </c>
      <c r="E27" s="58" t="s">
        <v>53</v>
      </c>
      <c r="F27" s="49" t="s">
        <v>51</v>
      </c>
      <c r="G27" s="51" t="s">
        <v>53</v>
      </c>
      <c r="H27" s="48" t="s">
        <v>50</v>
      </c>
      <c r="I27"/>
    </row>
    <row r="28" spans="1:9" ht="15" customHeight="1" x14ac:dyDescent="0.3">
      <c r="A28" s="17">
        <v>22</v>
      </c>
      <c r="B28" s="48" t="s">
        <v>50</v>
      </c>
      <c r="C28" s="49" t="s">
        <v>51</v>
      </c>
      <c r="D28" s="51" t="s">
        <v>53</v>
      </c>
      <c r="E28" s="49" t="s">
        <v>51</v>
      </c>
      <c r="F28" s="58" t="s">
        <v>53</v>
      </c>
      <c r="G28" s="49" t="s">
        <v>51</v>
      </c>
      <c r="H28" s="51" t="s">
        <v>53</v>
      </c>
      <c r="I28"/>
    </row>
    <row r="29" spans="1:9" ht="15" customHeight="1" x14ac:dyDescent="0.3">
      <c r="A29" s="17">
        <v>23</v>
      </c>
      <c r="B29" s="51" t="s">
        <v>53</v>
      </c>
      <c r="C29" s="48" t="s">
        <v>50</v>
      </c>
      <c r="D29" s="49" t="s">
        <v>51</v>
      </c>
      <c r="E29" s="51" t="s">
        <v>53</v>
      </c>
      <c r="F29" s="49" t="s">
        <v>51</v>
      </c>
      <c r="G29" s="58" t="s">
        <v>53</v>
      </c>
      <c r="H29" s="49" t="s">
        <v>51</v>
      </c>
      <c r="I29"/>
    </row>
    <row r="30" spans="1:9" ht="15" customHeight="1" x14ac:dyDescent="0.3">
      <c r="A30" s="17">
        <v>24</v>
      </c>
      <c r="B30" s="49" t="s">
        <v>51</v>
      </c>
      <c r="C30" s="51" t="s">
        <v>53</v>
      </c>
      <c r="D30" s="48" t="s">
        <v>50</v>
      </c>
      <c r="E30" s="49" t="s">
        <v>51</v>
      </c>
      <c r="F30" s="51" t="s">
        <v>53</v>
      </c>
      <c r="G30" s="49" t="s">
        <v>51</v>
      </c>
      <c r="H30" s="58" t="s">
        <v>53</v>
      </c>
      <c r="I30"/>
    </row>
    <row r="31" spans="1:9" ht="15" customHeight="1" x14ac:dyDescent="0.3">
      <c r="A31" s="17">
        <v>25</v>
      </c>
      <c r="B31" s="52" t="s">
        <v>54</v>
      </c>
      <c r="C31" s="49" t="s">
        <v>51</v>
      </c>
      <c r="D31" s="51" t="s">
        <v>53</v>
      </c>
      <c r="E31" s="48" t="s">
        <v>50</v>
      </c>
      <c r="F31" s="49" t="s">
        <v>51</v>
      </c>
      <c r="G31" s="51" t="s">
        <v>53</v>
      </c>
      <c r="H31" s="49" t="s">
        <v>51</v>
      </c>
      <c r="I31"/>
    </row>
    <row r="32" spans="1:9" ht="15" customHeight="1" x14ac:dyDescent="0.3">
      <c r="A32" s="17">
        <v>26</v>
      </c>
      <c r="B32" s="49" t="s">
        <v>51</v>
      </c>
      <c r="C32" s="52" t="s">
        <v>54</v>
      </c>
      <c r="D32" s="49" t="s">
        <v>51</v>
      </c>
      <c r="E32" s="51" t="s">
        <v>53</v>
      </c>
      <c r="F32" s="48" t="s">
        <v>50</v>
      </c>
      <c r="G32" s="49" t="s">
        <v>51</v>
      </c>
      <c r="H32" s="51" t="s">
        <v>53</v>
      </c>
      <c r="I32"/>
    </row>
    <row r="33" spans="1:9" ht="15" customHeight="1" x14ac:dyDescent="0.3">
      <c r="A33" s="17">
        <v>27</v>
      </c>
      <c r="B33" s="48" t="s">
        <v>50</v>
      </c>
      <c r="C33" s="49" t="s">
        <v>51</v>
      </c>
      <c r="D33" s="52" t="s">
        <v>54</v>
      </c>
      <c r="E33" s="49" t="s">
        <v>51</v>
      </c>
      <c r="F33" s="51" t="s">
        <v>53</v>
      </c>
      <c r="G33" s="48" t="s">
        <v>50</v>
      </c>
      <c r="H33" s="49" t="s">
        <v>51</v>
      </c>
      <c r="I33"/>
    </row>
    <row r="34" spans="1:9" ht="15" customHeight="1" x14ac:dyDescent="0.3">
      <c r="A34" s="17">
        <v>28</v>
      </c>
      <c r="B34" s="66" t="s">
        <v>52</v>
      </c>
      <c r="C34" s="48" t="s">
        <v>50</v>
      </c>
      <c r="D34" s="49" t="s">
        <v>51</v>
      </c>
      <c r="E34" s="52" t="s">
        <v>54</v>
      </c>
      <c r="F34" s="49" t="s">
        <v>51</v>
      </c>
      <c r="G34" s="51" t="s">
        <v>53</v>
      </c>
      <c r="H34" s="48" t="s">
        <v>50</v>
      </c>
      <c r="I34"/>
    </row>
    <row r="35" spans="1:9" ht="15" customHeight="1" x14ac:dyDescent="0.3">
      <c r="A35" s="17">
        <v>29</v>
      </c>
      <c r="B35" s="49" t="s">
        <v>51</v>
      </c>
      <c r="C35" s="53" t="s">
        <v>55</v>
      </c>
      <c r="D35" s="48" t="s">
        <v>50</v>
      </c>
      <c r="E35" s="49" t="s">
        <v>51</v>
      </c>
      <c r="F35" s="52" t="s">
        <v>54</v>
      </c>
      <c r="G35" s="49" t="s">
        <v>51</v>
      </c>
      <c r="H35" s="51" t="s">
        <v>53</v>
      </c>
      <c r="I35"/>
    </row>
    <row r="36" spans="1:9" ht="15" customHeight="1" x14ac:dyDescent="0.3">
      <c r="A36" s="17">
        <v>30</v>
      </c>
      <c r="B36" s="51" t="s">
        <v>53</v>
      </c>
      <c r="C36" s="49" t="s">
        <v>51</v>
      </c>
      <c r="D36" s="66" t="s">
        <v>52</v>
      </c>
      <c r="E36" s="48" t="s">
        <v>50</v>
      </c>
      <c r="F36" s="49" t="s">
        <v>51</v>
      </c>
      <c r="G36" s="52" t="s">
        <v>54</v>
      </c>
      <c r="H36" s="49" t="s">
        <v>51</v>
      </c>
      <c r="I36"/>
    </row>
    <row r="37" spans="1:9" ht="15" customHeight="1" x14ac:dyDescent="0.3">
      <c r="A37" s="17">
        <v>31</v>
      </c>
      <c r="B37" s="49" t="s">
        <v>51</v>
      </c>
      <c r="C37" s="51" t="s">
        <v>53</v>
      </c>
      <c r="D37" s="49" t="s">
        <v>51</v>
      </c>
      <c r="E37" s="66" t="s">
        <v>52</v>
      </c>
      <c r="F37" s="48" t="s">
        <v>50</v>
      </c>
      <c r="G37" s="49" t="s">
        <v>51</v>
      </c>
      <c r="H37" s="52" t="s">
        <v>54</v>
      </c>
      <c r="I37"/>
    </row>
    <row r="38" spans="1:9" ht="15" customHeight="1" x14ac:dyDescent="0.3">
      <c r="A38" s="17">
        <v>32</v>
      </c>
      <c r="B38" s="51" t="s">
        <v>53</v>
      </c>
      <c r="C38" s="49" t="s">
        <v>51</v>
      </c>
      <c r="D38" s="51" t="s">
        <v>53</v>
      </c>
      <c r="E38" s="49" t="s">
        <v>51</v>
      </c>
      <c r="F38" s="50" t="s">
        <v>52</v>
      </c>
      <c r="G38" s="48" t="s">
        <v>50</v>
      </c>
      <c r="H38" s="49" t="s">
        <v>51</v>
      </c>
      <c r="I38"/>
    </row>
    <row r="39" spans="1:9" ht="15" customHeight="1" x14ac:dyDescent="0.3">
      <c r="A39" s="17">
        <v>33</v>
      </c>
      <c r="B39" s="49" t="s">
        <v>51</v>
      </c>
      <c r="C39" s="51" t="s">
        <v>53</v>
      </c>
      <c r="D39" s="49" t="s">
        <v>51</v>
      </c>
      <c r="E39" s="51" t="s">
        <v>53</v>
      </c>
      <c r="F39" s="49" t="s">
        <v>51</v>
      </c>
      <c r="G39" s="66" t="s">
        <v>52</v>
      </c>
      <c r="H39" s="48" t="s">
        <v>50</v>
      </c>
      <c r="I39"/>
    </row>
    <row r="40" spans="1:9" ht="15" customHeight="1" x14ac:dyDescent="0.3">
      <c r="A40" s="17">
        <v>34</v>
      </c>
      <c r="B40" s="51" t="s">
        <v>53</v>
      </c>
      <c r="C40" s="49" t="s">
        <v>51</v>
      </c>
      <c r="D40" s="51" t="s">
        <v>53</v>
      </c>
      <c r="E40" s="49" t="s">
        <v>51</v>
      </c>
      <c r="F40" s="51" t="s">
        <v>53</v>
      </c>
      <c r="G40" s="49" t="s">
        <v>51</v>
      </c>
      <c r="H40" s="66" t="s">
        <v>52</v>
      </c>
      <c r="I40"/>
    </row>
    <row r="41" spans="1:9" ht="15" customHeight="1" x14ac:dyDescent="0.3">
      <c r="A41" s="17">
        <v>35</v>
      </c>
      <c r="B41" s="60" t="s">
        <v>56</v>
      </c>
      <c r="C41" s="51" t="s">
        <v>53</v>
      </c>
      <c r="D41" s="49" t="s">
        <v>51</v>
      </c>
      <c r="E41" s="51" t="s">
        <v>53</v>
      </c>
      <c r="F41" s="49" t="s">
        <v>51</v>
      </c>
      <c r="G41" s="51" t="s">
        <v>53</v>
      </c>
      <c r="H41" s="49" t="s">
        <v>51</v>
      </c>
      <c r="I41"/>
    </row>
    <row r="42" spans="1:9" ht="15" customHeight="1" x14ac:dyDescent="0.3">
      <c r="A42" s="17">
        <v>36</v>
      </c>
      <c r="B42" s="49" t="s">
        <v>51</v>
      </c>
      <c r="C42" s="60" t="s">
        <v>56</v>
      </c>
      <c r="D42" s="51" t="s">
        <v>53</v>
      </c>
      <c r="E42" s="49" t="s">
        <v>51</v>
      </c>
      <c r="F42" s="51" t="s">
        <v>53</v>
      </c>
      <c r="G42" s="49" t="s">
        <v>51</v>
      </c>
      <c r="H42" s="51" t="s">
        <v>53</v>
      </c>
      <c r="I42"/>
    </row>
    <row r="43" spans="1:9" ht="15" customHeight="1" x14ac:dyDescent="0.3">
      <c r="A43" s="17">
        <v>37</v>
      </c>
      <c r="B43" s="51" t="s">
        <v>53</v>
      </c>
      <c r="C43" s="49" t="s">
        <v>51</v>
      </c>
      <c r="D43" s="60" t="s">
        <v>56</v>
      </c>
      <c r="E43" s="51" t="s">
        <v>53</v>
      </c>
      <c r="F43" s="49" t="s">
        <v>51</v>
      </c>
      <c r="G43" s="51" t="s">
        <v>53</v>
      </c>
      <c r="H43" s="49" t="s">
        <v>51</v>
      </c>
      <c r="I43"/>
    </row>
    <row r="44" spans="1:9" ht="15" customHeight="1" x14ac:dyDescent="0.3">
      <c r="A44" s="17">
        <v>38</v>
      </c>
      <c r="B44" s="48" t="s">
        <v>50</v>
      </c>
      <c r="C44" s="51" t="s">
        <v>53</v>
      </c>
      <c r="D44" s="49" t="s">
        <v>51</v>
      </c>
      <c r="E44" s="60" t="s">
        <v>56</v>
      </c>
      <c r="F44" s="51" t="s">
        <v>53</v>
      </c>
      <c r="G44" s="49" t="s">
        <v>51</v>
      </c>
      <c r="H44" s="51" t="s">
        <v>53</v>
      </c>
      <c r="I44"/>
    </row>
    <row r="45" spans="1:9" ht="15" customHeight="1" x14ac:dyDescent="0.3">
      <c r="A45" s="17">
        <v>39</v>
      </c>
      <c r="B45" s="49" t="s">
        <v>51</v>
      </c>
      <c r="C45" s="48" t="s">
        <v>50</v>
      </c>
      <c r="D45" s="51" t="s">
        <v>53</v>
      </c>
      <c r="E45" s="49" t="s">
        <v>51</v>
      </c>
      <c r="F45" s="60" t="s">
        <v>56</v>
      </c>
      <c r="G45" s="51" t="s">
        <v>53</v>
      </c>
      <c r="H45" s="49" t="s">
        <v>51</v>
      </c>
      <c r="I45"/>
    </row>
    <row r="46" spans="1:9" ht="15" customHeight="1" x14ac:dyDescent="0.3">
      <c r="A46" s="17">
        <v>40</v>
      </c>
      <c r="B46" s="51" t="s">
        <v>53</v>
      </c>
      <c r="C46" s="49" t="s">
        <v>51</v>
      </c>
      <c r="D46" s="48" t="s">
        <v>50</v>
      </c>
      <c r="E46" s="51" t="s">
        <v>53</v>
      </c>
      <c r="F46" s="49" t="s">
        <v>51</v>
      </c>
      <c r="G46" s="60" t="s">
        <v>56</v>
      </c>
      <c r="H46" s="51" t="s">
        <v>53</v>
      </c>
      <c r="I46"/>
    </row>
    <row r="47" spans="1:9" ht="15" customHeight="1" x14ac:dyDescent="0.3">
      <c r="A47" s="17">
        <v>41</v>
      </c>
      <c r="B47" s="49" t="s">
        <v>51</v>
      </c>
      <c r="C47" s="51" t="s">
        <v>53</v>
      </c>
      <c r="D47" s="49" t="s">
        <v>51</v>
      </c>
      <c r="E47" s="48" t="s">
        <v>50</v>
      </c>
      <c r="F47" s="51" t="s">
        <v>53</v>
      </c>
      <c r="G47" s="49" t="s">
        <v>51</v>
      </c>
      <c r="H47" s="60" t="s">
        <v>56</v>
      </c>
      <c r="I47"/>
    </row>
    <row r="48" spans="1:9" ht="15" customHeight="1" x14ac:dyDescent="0.3">
      <c r="A48" s="17">
        <v>42</v>
      </c>
      <c r="B48" s="53" t="s">
        <v>55</v>
      </c>
      <c r="C48" s="49" t="s">
        <v>51</v>
      </c>
      <c r="D48" s="51" t="s">
        <v>53</v>
      </c>
      <c r="E48" s="49" t="s">
        <v>51</v>
      </c>
      <c r="F48" s="48" t="s">
        <v>50</v>
      </c>
      <c r="G48" s="51" t="s">
        <v>53</v>
      </c>
      <c r="H48" s="49" t="s">
        <v>51</v>
      </c>
      <c r="I48"/>
    </row>
    <row r="49" spans="1:9" ht="15" customHeight="1" x14ac:dyDescent="0.3">
      <c r="A49" s="17">
        <v>43</v>
      </c>
      <c r="B49" s="66" t="s">
        <v>52</v>
      </c>
      <c r="C49" s="53" t="s">
        <v>55</v>
      </c>
      <c r="D49" s="49" t="s">
        <v>51</v>
      </c>
      <c r="E49" s="51" t="s">
        <v>53</v>
      </c>
      <c r="F49" s="49" t="s">
        <v>51</v>
      </c>
      <c r="G49" s="48" t="s">
        <v>50</v>
      </c>
      <c r="H49" s="51" t="s">
        <v>53</v>
      </c>
      <c r="I49"/>
    </row>
    <row r="50" spans="1:9" ht="15" customHeight="1" x14ac:dyDescent="0.3">
      <c r="A50" s="17">
        <v>44</v>
      </c>
      <c r="B50" s="49" t="s">
        <v>51</v>
      </c>
      <c r="C50" s="66" t="s">
        <v>52</v>
      </c>
      <c r="D50" s="53" t="s">
        <v>55</v>
      </c>
      <c r="E50" s="49" t="s">
        <v>51</v>
      </c>
      <c r="F50" s="51" t="s">
        <v>53</v>
      </c>
      <c r="G50" s="49" t="s">
        <v>51</v>
      </c>
      <c r="H50" s="48" t="s">
        <v>50</v>
      </c>
      <c r="I50"/>
    </row>
    <row r="51" spans="1:9" ht="15" customHeight="1" x14ac:dyDescent="0.3">
      <c r="A51" s="17">
        <v>45</v>
      </c>
      <c r="B51" s="51" t="s">
        <v>53</v>
      </c>
      <c r="C51" s="49" t="s">
        <v>51</v>
      </c>
      <c r="D51" s="66" t="s">
        <v>52</v>
      </c>
      <c r="E51" s="53" t="s">
        <v>55</v>
      </c>
      <c r="F51" s="49" t="s">
        <v>51</v>
      </c>
      <c r="G51" s="51" t="s">
        <v>53</v>
      </c>
      <c r="H51" s="49" t="s">
        <v>51</v>
      </c>
      <c r="I51"/>
    </row>
    <row r="52" spans="1:9" ht="15" customHeight="1" x14ac:dyDescent="0.3">
      <c r="A52" s="17">
        <v>46</v>
      </c>
      <c r="B52" s="48" t="s">
        <v>50</v>
      </c>
      <c r="C52" s="51" t="s">
        <v>53</v>
      </c>
      <c r="D52" s="49" t="s">
        <v>51</v>
      </c>
      <c r="E52" s="66" t="s">
        <v>52</v>
      </c>
      <c r="F52" s="53" t="s">
        <v>55</v>
      </c>
      <c r="G52" s="49" t="s">
        <v>51</v>
      </c>
      <c r="H52" s="51" t="s">
        <v>53</v>
      </c>
      <c r="I52"/>
    </row>
    <row r="53" spans="1:9" ht="15" customHeight="1" x14ac:dyDescent="0.3">
      <c r="A53" s="17">
        <v>47</v>
      </c>
      <c r="B53" s="49" t="s">
        <v>51</v>
      </c>
      <c r="C53" s="48" t="s">
        <v>50</v>
      </c>
      <c r="D53" s="51" t="s">
        <v>53</v>
      </c>
      <c r="E53" s="49" t="s">
        <v>51</v>
      </c>
      <c r="F53" s="66" t="s">
        <v>52</v>
      </c>
      <c r="G53" s="53" t="s">
        <v>55</v>
      </c>
      <c r="H53" s="49" t="s">
        <v>51</v>
      </c>
      <c r="I53"/>
    </row>
    <row r="54" spans="1:9" ht="15" customHeight="1" x14ac:dyDescent="0.3">
      <c r="A54" s="17">
        <v>48</v>
      </c>
      <c r="B54" s="51" t="s">
        <v>53</v>
      </c>
      <c r="C54" s="49" t="s">
        <v>51</v>
      </c>
      <c r="D54" s="55" t="s">
        <v>39</v>
      </c>
      <c r="E54" s="51" t="s">
        <v>53</v>
      </c>
      <c r="F54" s="49" t="s">
        <v>51</v>
      </c>
      <c r="G54" s="66" t="s">
        <v>52</v>
      </c>
      <c r="H54" s="53" t="s">
        <v>55</v>
      </c>
      <c r="I54"/>
    </row>
    <row r="55" spans="1:9" ht="15" customHeight="1" x14ac:dyDescent="0.3">
      <c r="A55" s="17">
        <v>49</v>
      </c>
      <c r="B55" s="49" t="s">
        <v>51</v>
      </c>
      <c r="C55" s="51" t="s">
        <v>53</v>
      </c>
      <c r="D55" s="49" t="s">
        <v>51</v>
      </c>
      <c r="E55" s="48" t="s">
        <v>50</v>
      </c>
      <c r="F55" s="51" t="s">
        <v>53</v>
      </c>
      <c r="G55" s="49" t="s">
        <v>51</v>
      </c>
      <c r="H55" s="66" t="s">
        <v>52</v>
      </c>
      <c r="I55"/>
    </row>
    <row r="56" spans="1:9" ht="15" customHeight="1" x14ac:dyDescent="0.3">
      <c r="A56" s="17">
        <v>50</v>
      </c>
      <c r="B56" s="52" t="s">
        <v>54</v>
      </c>
      <c r="C56" s="49" t="s">
        <v>51</v>
      </c>
      <c r="D56" s="51" t="s">
        <v>53</v>
      </c>
      <c r="E56" s="49" t="s">
        <v>51</v>
      </c>
      <c r="F56" s="55" t="s">
        <v>39</v>
      </c>
      <c r="G56" s="51" t="s">
        <v>53</v>
      </c>
      <c r="H56" s="49" t="s">
        <v>51</v>
      </c>
      <c r="I56"/>
    </row>
    <row r="57" spans="1:9" ht="15" customHeight="1" x14ac:dyDescent="0.3">
      <c r="A57" s="17">
        <v>51</v>
      </c>
      <c r="B57" s="49" t="s">
        <v>51</v>
      </c>
      <c r="C57" s="53" t="s">
        <v>55</v>
      </c>
      <c r="D57" s="49" t="s">
        <v>51</v>
      </c>
      <c r="E57" s="51" t="s">
        <v>53</v>
      </c>
      <c r="F57" s="49" t="s">
        <v>51</v>
      </c>
      <c r="G57" s="48" t="s">
        <v>50</v>
      </c>
      <c r="H57" s="51" t="s">
        <v>53</v>
      </c>
      <c r="I57"/>
    </row>
    <row r="58" spans="1:9" ht="15" customHeight="1" x14ac:dyDescent="0.3">
      <c r="A58" s="17">
        <v>52</v>
      </c>
      <c r="B58" s="51" t="s">
        <v>53</v>
      </c>
      <c r="C58" s="49" t="s">
        <v>51</v>
      </c>
      <c r="D58" s="53" t="s">
        <v>55</v>
      </c>
      <c r="E58" s="49" t="s">
        <v>51</v>
      </c>
      <c r="F58" s="51" t="s">
        <v>53</v>
      </c>
      <c r="G58" s="49" t="s">
        <v>51</v>
      </c>
      <c r="H58" s="48" t="s">
        <v>50</v>
      </c>
      <c r="I58"/>
    </row>
    <row r="59" spans="1:9" ht="15" customHeight="1" x14ac:dyDescent="0.3">
      <c r="A59" s="17">
        <v>53</v>
      </c>
      <c r="B59" s="48" t="s">
        <v>50</v>
      </c>
      <c r="C59" s="51" t="s">
        <v>53</v>
      </c>
      <c r="D59" s="49" t="s">
        <v>51</v>
      </c>
      <c r="E59" s="53" t="s">
        <v>55</v>
      </c>
      <c r="F59" s="49" t="s">
        <v>51</v>
      </c>
      <c r="G59" s="51" t="s">
        <v>53</v>
      </c>
      <c r="H59" s="49" t="s">
        <v>51</v>
      </c>
      <c r="I59"/>
    </row>
    <row r="60" spans="1:9" ht="15" customHeight="1" x14ac:dyDescent="0.3">
      <c r="A60" s="17">
        <v>54</v>
      </c>
      <c r="B60" s="49" t="s">
        <v>51</v>
      </c>
      <c r="C60" s="52" t="s">
        <v>54</v>
      </c>
      <c r="D60" s="51" t="s">
        <v>53</v>
      </c>
      <c r="E60" s="49" t="s">
        <v>51</v>
      </c>
      <c r="F60" s="52" t="s">
        <v>54</v>
      </c>
      <c r="G60" s="49" t="s">
        <v>51</v>
      </c>
      <c r="H60" s="51" t="s">
        <v>53</v>
      </c>
      <c r="I60"/>
    </row>
    <row r="61" spans="1:9" ht="15" customHeight="1" x14ac:dyDescent="0.3">
      <c r="A61" s="17">
        <v>55</v>
      </c>
      <c r="B61" s="51" t="s">
        <v>53</v>
      </c>
      <c r="C61" s="49" t="s">
        <v>51</v>
      </c>
      <c r="D61" s="48" t="s">
        <v>50</v>
      </c>
      <c r="E61" s="51" t="s">
        <v>53</v>
      </c>
      <c r="F61" s="49" t="s">
        <v>51</v>
      </c>
      <c r="G61" s="53" t="s">
        <v>55</v>
      </c>
      <c r="H61" s="49" t="s">
        <v>51</v>
      </c>
      <c r="I61"/>
    </row>
    <row r="62" spans="1:9" ht="15" customHeight="1" x14ac:dyDescent="0.3">
      <c r="A62" s="17">
        <v>56</v>
      </c>
      <c r="B62" s="49" t="s">
        <v>51</v>
      </c>
      <c r="C62" s="51" t="s">
        <v>53</v>
      </c>
      <c r="D62" s="49" t="s">
        <v>51</v>
      </c>
      <c r="E62" s="52" t="s">
        <v>54</v>
      </c>
      <c r="F62" s="51" t="s">
        <v>53</v>
      </c>
      <c r="G62" s="49" t="s">
        <v>51</v>
      </c>
      <c r="H62" s="53" t="s">
        <v>55</v>
      </c>
      <c r="I62"/>
    </row>
    <row r="63" spans="1:9" ht="15" customHeight="1" x14ac:dyDescent="0.3">
      <c r="A63" s="17">
        <v>57</v>
      </c>
      <c r="B63" s="51" t="s">
        <v>53</v>
      </c>
      <c r="C63" s="49" t="s">
        <v>51</v>
      </c>
      <c r="D63" s="51" t="s">
        <v>53</v>
      </c>
      <c r="E63" s="49" t="s">
        <v>51</v>
      </c>
      <c r="F63" s="50" t="s">
        <v>52</v>
      </c>
      <c r="G63" s="51" t="s">
        <v>53</v>
      </c>
      <c r="H63" s="49" t="s">
        <v>51</v>
      </c>
      <c r="I63"/>
    </row>
    <row r="64" spans="1:9" ht="15" customHeight="1" x14ac:dyDescent="0.3">
      <c r="A64" s="17">
        <v>58</v>
      </c>
      <c r="B64" s="49" t="s">
        <v>51</v>
      </c>
      <c r="C64" s="51" t="s">
        <v>53</v>
      </c>
      <c r="D64" s="49" t="s">
        <v>51</v>
      </c>
      <c r="E64" s="51" t="s">
        <v>53</v>
      </c>
      <c r="F64" s="49" t="s">
        <v>51</v>
      </c>
      <c r="G64" s="48" t="s">
        <v>50</v>
      </c>
      <c r="H64" s="51" t="s">
        <v>53</v>
      </c>
      <c r="I64"/>
    </row>
    <row r="65" spans="1:9" ht="15" customHeight="1" x14ac:dyDescent="0.3">
      <c r="A65" s="17">
        <v>59</v>
      </c>
      <c r="B65" s="66" t="s">
        <v>52</v>
      </c>
      <c r="C65" s="49" t="s">
        <v>51</v>
      </c>
      <c r="D65" s="51" t="s">
        <v>53</v>
      </c>
      <c r="E65" s="49" t="s">
        <v>51</v>
      </c>
      <c r="F65" s="51" t="s">
        <v>53</v>
      </c>
      <c r="G65" s="49" t="s">
        <v>51</v>
      </c>
      <c r="H65" s="48" t="s">
        <v>50</v>
      </c>
      <c r="I65"/>
    </row>
    <row r="66" spans="1:9" ht="15" customHeight="1" x14ac:dyDescent="0.3">
      <c r="A66" s="17">
        <v>60</v>
      </c>
      <c r="B66" s="49" t="s">
        <v>51</v>
      </c>
      <c r="C66" s="58" t="s">
        <v>53</v>
      </c>
      <c r="D66" s="49" t="s">
        <v>51</v>
      </c>
      <c r="E66" s="51" t="s">
        <v>53</v>
      </c>
      <c r="F66" s="49" t="s">
        <v>51</v>
      </c>
      <c r="G66" s="51" t="s">
        <v>53</v>
      </c>
      <c r="H66" s="49" t="s">
        <v>51</v>
      </c>
      <c r="I66"/>
    </row>
    <row r="67" spans="1:9" ht="15" customHeight="1" x14ac:dyDescent="0.25"/>
    <row r="68" spans="1:9" ht="15" customHeight="1" x14ac:dyDescent="0.25"/>
    <row r="69" spans="1:9" ht="15" customHeight="1" x14ac:dyDescent="0.25">
      <c r="A69" s="2" t="s">
        <v>40</v>
      </c>
      <c r="B69" s="2" t="s">
        <v>41</v>
      </c>
      <c r="C69" s="2" t="s">
        <v>42</v>
      </c>
      <c r="D69" s="2" t="s">
        <v>43</v>
      </c>
      <c r="F69" s="62"/>
      <c r="G69" s="18" t="s">
        <v>44</v>
      </c>
      <c r="I69" s="63"/>
    </row>
    <row r="70" spans="1:9" ht="15" customHeight="1" x14ac:dyDescent="0.25">
      <c r="A70" s="57" t="s">
        <v>50</v>
      </c>
      <c r="B70" s="18">
        <f>'Cálculo PEX 70-30 (30 min)'!H4</f>
        <v>49</v>
      </c>
      <c r="C70" s="18">
        <f>COUNTIF($B$7:$H$66,A70)</f>
        <v>49</v>
      </c>
      <c r="D70" s="19">
        <f>C70-B70</f>
        <v>0</v>
      </c>
      <c r="F70" s="18">
        <v>1</v>
      </c>
      <c r="G70" s="57" t="s">
        <v>50</v>
      </c>
      <c r="I70" s="63"/>
    </row>
    <row r="71" spans="1:9" ht="15" customHeight="1" x14ac:dyDescent="0.25">
      <c r="A71" s="58" t="s">
        <v>53</v>
      </c>
      <c r="B71" s="18">
        <f>'Cálculo PEX 70-30 (30 min)'!H5</f>
        <v>120</v>
      </c>
      <c r="C71" s="18">
        <f t="shared" ref="C71:C78" si="0">COUNTIF($B$7:$H$66,A71)</f>
        <v>120</v>
      </c>
      <c r="D71" s="19">
        <f t="shared" ref="D71:D75" si="1">C71-B71</f>
        <v>0</v>
      </c>
      <c r="F71" s="18">
        <v>2</v>
      </c>
      <c r="G71" s="50" t="s">
        <v>52</v>
      </c>
      <c r="I71" s="63"/>
    </row>
    <row r="72" spans="1:9" ht="15" customHeight="1" x14ac:dyDescent="0.25">
      <c r="A72" s="52" t="s">
        <v>54</v>
      </c>
      <c r="B72" s="18">
        <f>'Cálculo PEX 70-30 (30 min)'!H6</f>
        <v>18</v>
      </c>
      <c r="C72" s="18">
        <f t="shared" si="0"/>
        <v>18</v>
      </c>
      <c r="D72" s="19">
        <f t="shared" si="1"/>
        <v>0</v>
      </c>
      <c r="F72" s="18">
        <v>3</v>
      </c>
      <c r="G72" s="52" t="s">
        <v>54</v>
      </c>
      <c r="I72" s="63"/>
    </row>
    <row r="73" spans="1:9" ht="15" customHeight="1" x14ac:dyDescent="0.25">
      <c r="A73" s="59" t="s">
        <v>55</v>
      </c>
      <c r="B73" s="18">
        <f>'Cálculo PEX 70-30 (30 min)'!H7</f>
        <v>18</v>
      </c>
      <c r="C73" s="18">
        <f t="shared" si="0"/>
        <v>18</v>
      </c>
      <c r="D73" s="19">
        <f t="shared" si="1"/>
        <v>0</v>
      </c>
      <c r="F73" s="18">
        <v>4</v>
      </c>
      <c r="G73" s="59" t="s">
        <v>55</v>
      </c>
      <c r="I73" s="63"/>
    </row>
    <row r="74" spans="1:9" ht="15" customHeight="1" x14ac:dyDescent="0.25">
      <c r="A74" s="60" t="s">
        <v>56</v>
      </c>
      <c r="B74" s="18">
        <f>'Cálculo PEX 70-30 (30 min)'!H8</f>
        <v>18</v>
      </c>
      <c r="C74" s="18">
        <f t="shared" si="0"/>
        <v>18</v>
      </c>
      <c r="D74" s="19">
        <f t="shared" si="1"/>
        <v>0</v>
      </c>
      <c r="F74" s="18">
        <v>5</v>
      </c>
      <c r="G74" s="60" t="s">
        <v>56</v>
      </c>
      <c r="I74" s="63"/>
    </row>
    <row r="75" spans="1:9" ht="15" customHeight="1" x14ac:dyDescent="0.25">
      <c r="A75" s="61" t="s">
        <v>51</v>
      </c>
      <c r="B75" s="18">
        <f>'Cálculo PEX 70-30 (30 min)'!H9</f>
        <v>160</v>
      </c>
      <c r="C75" s="18">
        <f t="shared" si="0"/>
        <v>160</v>
      </c>
      <c r="D75" s="19">
        <f t="shared" si="1"/>
        <v>0</v>
      </c>
      <c r="F75" s="18">
        <v>6</v>
      </c>
      <c r="G75" s="58" t="s">
        <v>53</v>
      </c>
      <c r="I75" s="63"/>
    </row>
    <row r="76" spans="1:9" ht="15" customHeight="1" x14ac:dyDescent="0.25">
      <c r="A76" s="50" t="s">
        <v>52</v>
      </c>
      <c r="B76" s="18">
        <f>'Cálculo PEX 70-30 (30 min)'!H10</f>
        <v>35</v>
      </c>
      <c r="C76" s="18">
        <f t="shared" si="0"/>
        <v>35</v>
      </c>
      <c r="D76" s="19">
        <f t="shared" ref="D76" si="2">C76-B76</f>
        <v>0</v>
      </c>
      <c r="F76" s="18">
        <v>7</v>
      </c>
      <c r="G76" s="61" t="s">
        <v>51</v>
      </c>
      <c r="I76" s="63"/>
    </row>
    <row r="77" spans="1:9" ht="15" customHeight="1" x14ac:dyDescent="0.25">
      <c r="A77" s="47" t="s">
        <v>57</v>
      </c>
      <c r="B77" s="18">
        <v>0</v>
      </c>
      <c r="C77" s="18">
        <f t="shared" si="0"/>
        <v>0</v>
      </c>
      <c r="D77" s="19">
        <f>C77-B77</f>
        <v>0</v>
      </c>
      <c r="F77" s="18">
        <v>8</v>
      </c>
      <c r="G77" s="47" t="s">
        <v>57</v>
      </c>
      <c r="I77" s="2"/>
    </row>
    <row r="78" spans="1:9" ht="15" customHeight="1" x14ac:dyDescent="0.25">
      <c r="A78" s="55" t="s">
        <v>39</v>
      </c>
      <c r="B78" s="18">
        <f>'Cálculo PEX 70-30 (30 min)'!C14</f>
        <v>2</v>
      </c>
      <c r="C78" s="18">
        <f t="shared" si="0"/>
        <v>2</v>
      </c>
      <c r="D78" s="19">
        <f>C78-B78</f>
        <v>0</v>
      </c>
    </row>
    <row r="79" spans="1:9" ht="15" customHeight="1" x14ac:dyDescent="0.25">
      <c r="A79" s="12" t="s">
        <v>26</v>
      </c>
      <c r="B79" s="21">
        <f>SUM(B70:B78)</f>
        <v>420</v>
      </c>
      <c r="C79" s="12">
        <f>SUM(C70:C78)</f>
        <v>420</v>
      </c>
      <c r="D79" s="22">
        <f>C79-B79</f>
        <v>0</v>
      </c>
    </row>
    <row r="80" spans="1:9" ht="15" customHeight="1" x14ac:dyDescent="0.25"/>
    <row r="81" spans="9:9" ht="14.4" x14ac:dyDescent="0.3">
      <c r="I81"/>
    </row>
  </sheetData>
  <mergeCells count="1">
    <mergeCell ref="A4:A6"/>
  </mergeCells>
  <conditionalFormatting sqref="D70:D78">
    <cfRule type="cellIs" dxfId="1" priority="2" operator="equal">
      <formula>0</formula>
    </cfRule>
    <cfRule type="cellIs" dxfId="0" priority="92" operator="lessThan">
      <formula>0</formula>
    </cfRule>
  </conditionalFormatting>
  <pageMargins left="0.7" right="0.7" top="0.75" bottom="0.75" header="0.3" footer="0.3"/>
  <pageSetup paperSize="5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3e6f2-4cf7-4f37-8a7b-859c1e512b3c" xsi:nil="true"/>
    <lcf76f155ced4ddcb4097134ff3c332f xmlns="8175d881-c252-4cc7-85ac-127631b324fb">
      <Terms xmlns="http://schemas.microsoft.com/office/infopath/2007/PartnerControls"/>
    </lcf76f155ced4ddcb4097134ff3c332f>
    <_Flow_SignoffStatus xmlns="8175d881-c252-4cc7-85ac-127631b324fb" xsi:nil="true"/>
    <SharedWithUsers xmlns="7463e6f2-4cf7-4f37-8a7b-859c1e512b3c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8DF1E72B414054598023D5A721AC434" ma:contentTypeVersion="19" ma:contentTypeDescription="Crear nuevo documento." ma:contentTypeScope="" ma:versionID="f289caff301342fe36b44ec236dc0475">
  <xsd:schema xmlns:xsd="http://www.w3.org/2001/XMLSchema" xmlns:xs="http://www.w3.org/2001/XMLSchema" xmlns:p="http://schemas.microsoft.com/office/2006/metadata/properties" xmlns:ns2="8175d881-c252-4cc7-85ac-127631b324fb" xmlns:ns3="7463e6f2-4cf7-4f37-8a7b-859c1e512b3c" targetNamespace="http://schemas.microsoft.com/office/2006/metadata/properties" ma:root="true" ma:fieldsID="53720053523782027920b84b73f1bae4" ns2:_="" ns3:_="">
    <xsd:import namespace="8175d881-c252-4cc7-85ac-127631b324fb"/>
    <xsd:import namespace="7463e6f2-4cf7-4f37-8a7b-859c1e512b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_Flow_SignoffStatu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5d881-c252-4cc7-85ac-127631b324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b5fe629f-dcd0-4f79-bd36-f65a702df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3e6f2-4cf7-4f37-8a7b-859c1e512b3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03534a47-c999-4e0c-be1f-c40a0b9fe6e0}" ma:internalName="TaxCatchAll" ma:showField="CatchAllData" ma:web="7463e6f2-4cf7-4f37-8a7b-859c1e512b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D54897-0317-4FA8-BA6A-EC06C8416B92}">
  <ds:schemaRefs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50eb44c8-ebbf-4ed9-9871-8179e75105ba"/>
    <ds:schemaRef ds:uri="2a06eb41-2329-480f-a610-9d3a6819f095"/>
  </ds:schemaRefs>
</ds:datastoreItem>
</file>

<file path=customXml/itemProps2.xml><?xml version="1.0" encoding="utf-8"?>
<ds:datastoreItem xmlns:ds="http://schemas.openxmlformats.org/officeDocument/2006/customXml" ds:itemID="{5486C15E-0190-4F7A-9985-ABA7D92303D2}"/>
</file>

<file path=customXml/itemProps3.xml><?xml version="1.0" encoding="utf-8"?>
<ds:datastoreItem xmlns:ds="http://schemas.openxmlformats.org/officeDocument/2006/customXml" ds:itemID="{C7C2469A-E7BF-477A-BDA2-F7D7F2A152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Premisas PEX (30 min)</vt:lpstr>
      <vt:lpstr>Cálculo PEX 70-30 (30 min)</vt:lpstr>
      <vt:lpstr>Modelo PEX Precampaña 7 días</vt:lpstr>
      <vt:lpstr>'Cálculo PEX 70-30 (30 min)'!Área_de_impresión</vt:lpstr>
      <vt:lpstr>'Modelo PEX Precampaña 7 días'!Área_de_impresión</vt:lpstr>
      <vt:lpstr>'Premisas PEX (30 min)'!Área_de_impresión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GONZALEZ HERNANDEZ XARENI EVA</dc:creator>
  <cp:keywords/>
  <dc:description/>
  <cp:lastModifiedBy>VASQUEZ GONZALEZ ALMA DELIA</cp:lastModifiedBy>
  <cp:revision/>
  <dcterms:created xsi:type="dcterms:W3CDTF">2009-03-16T19:55:43Z</dcterms:created>
  <dcterms:modified xsi:type="dcterms:W3CDTF">2024-09-25T02:16:30Z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0x010100C8DF1E72B414054598023D5A721AC434</vt:lpwstr>
  </property>
  <property fmtid="{D5CDD505-2E9C-101B-9397-08002B2CF9AE}" pid="3" name="MediaServiceImageTags">
    <vt:lpwstr/>
  </property>
  <property fmtid="{D5CDD505-2E9C-101B-9397-08002B2CF9AE}" pid="4" name="Order">
    <vt:r8>94151500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